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380" windowWidth="19320" windowHeight="15480" tabRatio="486" activeTab="0"/>
  </bookViews>
  <sheets>
    <sheet name="FW &amp; SW Colt 1984" sheetId="1" r:id="rId1"/>
    <sheet name="SW &amp; FW Garcia &amp; Gordon 1992" sheetId="2" r:id="rId2"/>
    <sheet name="Hypersaline" sheetId="3" r:id="rId3"/>
    <sheet name="Hypersaline-Sherwood &amp; Cramer" sheetId="4" r:id="rId4"/>
  </sheets>
  <definedNames/>
  <calcPr fullCalcOnLoad="1"/>
</workbook>
</file>

<file path=xl/sharedStrings.xml><?xml version="1.0" encoding="utf-8"?>
<sst xmlns="http://schemas.openxmlformats.org/spreadsheetml/2006/main" count="210" uniqueCount="134">
  <si>
    <t>Oxygen solubility in seawater: better fitting equations.</t>
  </si>
  <si>
    <t>Limnology and Oceanography 37: 1307 - 1312</t>
  </si>
  <si>
    <t>Salinity must be 0 =&lt; S =&lt; 42 o/oo</t>
  </si>
  <si>
    <t>B0</t>
  </si>
  <si>
    <t>b1</t>
  </si>
  <si>
    <t>b2</t>
  </si>
  <si>
    <t>b3</t>
  </si>
  <si>
    <t>c0</t>
  </si>
  <si>
    <t>Ts</t>
  </si>
  <si>
    <t>Temperature must be  0 =&lt; T =&lt; 60</t>
  </si>
  <si>
    <t>A2</t>
  </si>
  <si>
    <t>A3</t>
  </si>
  <si>
    <t>B1</t>
  </si>
  <si>
    <t>B2</t>
  </si>
  <si>
    <t>B3</t>
  </si>
  <si>
    <t>B4</t>
  </si>
  <si>
    <t>Calculate mg/l</t>
  </si>
  <si>
    <t>written by Raymond J. RITCHIE 21 January 2009</t>
  </si>
  <si>
    <t>both use modified Weiss Equation</t>
  </si>
  <si>
    <t>Sources of Algorithm (Simplified from)</t>
  </si>
  <si>
    <t>better fitting equations.  Limnology &amp; Oceanography 37: 1307-1312.</t>
  </si>
  <si>
    <t>(1) Sherwood JE, Stagnitti F, Kokkinn MJ &amp; Williams WD (1991).</t>
  </si>
  <si>
    <t>(2) Garcia HE &amp; Gordon L (1992).  Oxygen solubility in seawater:</t>
  </si>
  <si>
    <t xml:space="preserve">        WHILE DIALOG(0) &lt;&gt; 1:WEND</t>
  </si>
  <si>
    <t xml:space="preserve">        buttonpushed = DIALOG(1):BUTTON CLOSE(0)</t>
  </si>
  <si>
    <t xml:space="preserve">        IF buttonpushed=3 THEN CLOSE:SYSTEM</t>
  </si>
  <si>
    <t xml:space="preserve">        Cl = S/1.80655</t>
  </si>
  <si>
    <t xml:space="preserve">        IF buttonpushed=2 THEN GOSUB oxygenchlorinity:</t>
  </si>
  <si>
    <t xml:space="preserve">        lnc = -173.4292 + 249.6339*(100/TABS) + 143.3483*LOG(TABS/100) -21.8492*(TABS/100)+ S*(-.033096 + .014259*(TABS/100) -.0017*(TABS/100)^2)</t>
  </si>
  <si>
    <t xml:space="preserve">        C= EXP(lnc)</t>
  </si>
  <si>
    <t xml:space="preserve">        PRINT INT(1000*C +.5)/1000;" ml of oxygen per litre (STP) or ";</t>
  </si>
  <si>
    <t>REM molecular weight/volume ratio for O2 is 1.42903</t>
  </si>
  <si>
    <t xml:space="preserve">        PRINT CSNG(INT(1000*1.42903*C + .5)/1000);" mg per litre"</t>
  </si>
  <si>
    <t>REM one mole of O2 at STP occupies 22.39197 l</t>
  </si>
  <si>
    <t xml:space="preserve">        PRINT "Oxygen Concentration at saturation = ";CSNG(INT(1000*C/22.39197 + .5))" µmolar"</t>
  </si>
  <si>
    <t xml:space="preserve">        PRINT</t>
  </si>
  <si>
    <t xml:space="preserve">        ps = 270</t>
  </si>
  <si>
    <t>One mole of O2 at STP occupies 22.3916 l</t>
  </si>
  <si>
    <t>written by Raymond J. RITCHIE 24 November 2008</t>
  </si>
  <si>
    <t>Updated Oxygen Solubility for Freshwater &amp; Seawater</t>
  </si>
  <si>
    <t>Dissolved Oxygen concentrations in Hypersaline waters.</t>
  </si>
  <si>
    <t xml:space="preserve">    oxygendocumentation:</t>
  </si>
  <si>
    <t xml:space="preserve">        PRINT "Source of Data"</t>
  </si>
  <si>
    <t xml:space="preserve">        PRINT"    Carpenter, J.H. (1966). New measurements of oxygen solubility in"</t>
  </si>
  <si>
    <t xml:space="preserve">        PRINT "pure  and natural waters. Limnology and Oceanography 11: 264 - 277"</t>
  </si>
  <si>
    <t xml:space="preserve">        PRINT"    Colt, J. (1984). Computation of dissolved gas concentrations in"</t>
  </si>
  <si>
    <t>Carpenter, J.H. (1966). New measurements of oxygen solubility in</t>
  </si>
  <si>
    <t>pure  and natural waters. Limnology and Oceanography 11: 264 - 277</t>
  </si>
  <si>
    <t xml:space="preserve">   Colt, J. (1984). Computation of dissolved gas concentrations in</t>
  </si>
  <si>
    <t>T</t>
  </si>
  <si>
    <t>K</t>
  </si>
  <si>
    <t>C</t>
  </si>
  <si>
    <t>ml O2/l</t>
  </si>
  <si>
    <t>mgO2/l</t>
  </si>
  <si>
    <t>uMolar</t>
  </si>
  <si>
    <t>Ln C</t>
  </si>
  <si>
    <t>Pure water</t>
  </si>
  <si>
    <t>water as functions of temperature, salinity and pressure. American</t>
  </si>
  <si>
    <t>Fisheries Society Special Publication 14, Bethesda Publ., Maryland.</t>
  </si>
  <si>
    <t xml:space="preserve">        IF t&lt;0 OR t&gt;40 THEN PRINT "Temperature must be  0 =&lt; T =&lt; 40":GOSUB oxygentemperature:</t>
  </si>
  <si>
    <t xml:space="preserve">    oxygensalinity:</t>
  </si>
  <si>
    <t xml:space="preserve">        IF S&lt;0 OR S&gt;38 THEN PRINT "Salinity must be 0 =&lt; S =&lt; 38":GOSUB oxygensalinity:</t>
  </si>
  <si>
    <t xml:space="preserve">    oxygenchlorinity:</t>
  </si>
  <si>
    <t xml:space="preserve">        IF Cl&lt;0 OR S&gt;21 THEN PRINT "Salinity must be 0 =&lt; Cl =&lt; 21":GOSUB oxygenchlorinity:</t>
  </si>
  <si>
    <t xml:space="preserve">        PRINT "water as functions of temperature, salinity and pressure. American"</t>
  </si>
  <si>
    <t xml:space="preserve">        PRINT "Fisheries Society Special Publication 14, Bethesda Publ., Maryland."</t>
  </si>
  <si>
    <t>Oxygen Solubility</t>
  </si>
  <si>
    <t>Source of Data</t>
  </si>
  <si>
    <r>
      <t xml:space="preserve">Temperature </t>
    </r>
    <r>
      <rPr>
        <b/>
        <vertAlign val="superscript"/>
        <sz val="10"/>
        <rFont val="Verdana"/>
        <family val="0"/>
      </rPr>
      <t>o</t>
    </r>
    <r>
      <rPr>
        <b/>
        <sz val="10"/>
        <rFont val="Verdana"/>
        <family val="0"/>
      </rPr>
      <t>C</t>
    </r>
  </si>
  <si>
    <r>
      <t xml:space="preserve">Salinity </t>
    </r>
    <r>
      <rPr>
        <b/>
        <vertAlign val="superscript"/>
        <sz val="10"/>
        <rFont val="Verdana"/>
        <family val="0"/>
      </rPr>
      <t>o</t>
    </r>
    <r>
      <rPr>
        <b/>
        <sz val="10"/>
        <rFont val="Verdana"/>
        <family val="0"/>
      </rPr>
      <t>/oo</t>
    </r>
  </si>
  <si>
    <t xml:space="preserve">        BUTTON 1,1, "Run Oxygen Table Program",(300,230)-(480,248),1</t>
  </si>
  <si>
    <t xml:space="preserve">        BUTTON 2,1,"Goto Main Menu",(350,250)-(480,268),1</t>
  </si>
  <si>
    <t xml:space="preserve">        BUTTON 3,1, "Quit",(350,270)-(480,288),1</t>
  </si>
  <si>
    <t xml:space="preserve">        ON buttonpushed GOSUB oxygen,biophysics</t>
  </si>
  <si>
    <t xml:space="preserve">        CLOSE:SYSTEM</t>
  </si>
  <si>
    <t xml:space="preserve">    oxygentemperature:</t>
  </si>
  <si>
    <t xml:space="preserve">        INPUT t</t>
  </si>
  <si>
    <t>Garcia H.E and Gordon L.I. (1992).</t>
  </si>
  <si>
    <t xml:space="preserve">        PRINT "Enter chlorinity in parts per thousand (seawater = 19)";</t>
  </si>
  <si>
    <t xml:space="preserve">        INPUT Cl</t>
  </si>
  <si>
    <t xml:space="preserve">        S = Cl*1.80655</t>
  </si>
  <si>
    <t xml:space="preserve">        GOSUB replies:</t>
  </si>
  <si>
    <r>
      <t xml:space="preserve">Chlorinity </t>
    </r>
    <r>
      <rPr>
        <vertAlign val="superscript"/>
        <sz val="10"/>
        <rFont val="Verdana"/>
        <family val="0"/>
      </rPr>
      <t>o</t>
    </r>
    <r>
      <rPr>
        <sz val="10"/>
        <rFont val="Verdana"/>
        <family val="0"/>
      </rPr>
      <t>/oo</t>
    </r>
  </si>
  <si>
    <t>(seawater is 34.3)</t>
  </si>
  <si>
    <r>
      <t xml:space="preserve">T </t>
    </r>
    <r>
      <rPr>
        <vertAlign val="superscript"/>
        <sz val="10"/>
        <rFont val="Verdana"/>
        <family val="0"/>
      </rPr>
      <t>o</t>
    </r>
    <r>
      <rPr>
        <sz val="10"/>
        <rFont val="Verdana"/>
        <family val="0"/>
      </rPr>
      <t>K(absolute)</t>
    </r>
  </si>
  <si>
    <t>Program written by Raymond J. RITCHIE 05 May 2007</t>
  </si>
  <si>
    <t>Data required:-</t>
  </si>
  <si>
    <t xml:space="preserve">        PRINT "Enter salinity in parts per thousand (seawater = 34.3) ";</t>
  </si>
  <si>
    <t xml:space="preserve">        INPUT S</t>
  </si>
  <si>
    <t>Limnology and Oceanography 36: 235 - 250</t>
  </si>
  <si>
    <t>Temperature must be  0 =&lt; T =&lt; 45</t>
  </si>
  <si>
    <t xml:space="preserve"> </t>
  </si>
  <si>
    <t>written by Raymond J. RITCHIE 19 November 2008</t>
  </si>
  <si>
    <t>Source of Algorithm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</si>
  <si>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</si>
  <si>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</si>
  <si>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</si>
  <si>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</si>
  <si>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</si>
  <si>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</si>
  <si>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</si>
  <si>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</si>
  <si>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</si>
  <si>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Uses modified Weiss Equation</t>
  </si>
  <si>
    <t>Oxygen Solubility for Hypersaline Media</t>
  </si>
  <si>
    <t>Salinity must be 0 =&lt; S =&lt; 260 o/oo</t>
  </si>
  <si>
    <t>Sherwood JE, Stagnitti F, Kokkinn MJ &amp; Williams WD (1991).</t>
  </si>
  <si>
    <t xml:space="preserve">   (Original Microsoft Basic Listing at column Z)</t>
  </si>
  <si>
    <t>oxygen:</t>
  </si>
  <si>
    <t xml:space="preserve">        CLS</t>
  </si>
  <si>
    <t xml:space="preserve">        PRINT "Oxygen Solubility Table for Various Salinities.";</t>
  </si>
  <si>
    <t xml:space="preserve">        GOSUB todaysdate:</t>
  </si>
  <si>
    <t xml:space="preserve">        PRINT:PRINT "Do you want to read the documentation ?"</t>
  </si>
  <si>
    <t xml:space="preserve">        IF Q$ = "Y" THEN GOSUB oxygendocumentation:</t>
  </si>
  <si>
    <t xml:space="preserve">        PRINT:PRINT "Enter temperature in Celcius";</t>
  </si>
  <si>
    <t xml:space="preserve">        GOSUB oxygentemperature:</t>
  </si>
  <si>
    <t xml:space="preserve">        TABS = t + 273.15</t>
  </si>
  <si>
    <t xml:space="preserve">        RETURN</t>
  </si>
  <si>
    <r>
      <t xml:space="preserve">    (a) temperature in celcius of the sample </t>
    </r>
    <r>
      <rPr>
        <u val="single"/>
        <sz val="12"/>
        <rFont val="Verdana"/>
        <family val="0"/>
      </rPr>
      <t>when collected</t>
    </r>
    <r>
      <rPr>
        <sz val="12"/>
        <rFont val="Verdana"/>
        <family val="0"/>
      </rPr>
      <t>,</t>
    </r>
  </si>
  <si>
    <t xml:space="preserve">    (b) salinity in parts per thousand,</t>
  </si>
  <si>
    <r>
      <t>O</t>
    </r>
    <r>
      <rPr>
        <b/>
        <vertAlign val="subscript"/>
        <sz val="12"/>
        <color indexed="10"/>
        <rFont val="Verdana"/>
        <family val="0"/>
      </rPr>
      <t>2</t>
    </r>
    <r>
      <rPr>
        <b/>
        <sz val="12"/>
        <color indexed="10"/>
        <rFont val="Verdana"/>
        <family val="0"/>
      </rPr>
      <t xml:space="preserve"> </t>
    </r>
  </si>
  <si>
    <r>
      <t>Oxygen Solubility in Natural Waters (mmol m</t>
    </r>
    <r>
      <rPr>
        <b/>
        <vertAlign val="superscript"/>
        <sz val="12"/>
        <color indexed="10"/>
        <rFont val="Verdana"/>
        <family val="0"/>
      </rPr>
      <t>-3</t>
    </r>
    <r>
      <rPr>
        <b/>
        <sz val="12"/>
        <color indexed="10"/>
        <rFont val="Verdana"/>
        <family val="0"/>
      </rPr>
      <t>)</t>
    </r>
  </si>
  <si>
    <t>Calculate LnC</t>
  </si>
  <si>
    <t>ml of Oxygen per litre at STP</t>
  </si>
  <si>
    <t>mg of oxygen per litre</t>
  </si>
  <si>
    <t>µMoles of Oxygen per litre</t>
  </si>
  <si>
    <t>Salinity must be 0 =&lt; S =&lt; 38</t>
  </si>
  <si>
    <t>Temperature must be  0 =&lt; T =&lt; 40</t>
  </si>
  <si>
    <t>Calculate C</t>
  </si>
  <si>
    <t xml:space="preserve">        BUTTON 1,1, "Salinity",(350,230)-(480,248),1</t>
  </si>
  <si>
    <t xml:space="preserve">        BUTTON 2,1,"Chlorinity",(350,250)-(480,268),1</t>
  </si>
  <si>
    <t xml:space="preserve">        BUTTON 3,1,"Quit",(350,270)-(480,288),1</t>
  </si>
  <si>
    <t xml:space="preserve">        IF buttonpushed=1 THEN GOSUB oxygensalinity:</t>
  </si>
  <si>
    <t>*The equation in the paper is misprinted.  See corrected version.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</si>
</sst>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0000"/>
    <numFmt numFmtId="177" formatCode="0.0000"/>
    <numFmt numFmtId="178" formatCode="0.000000E+00"/>
  </numFmts>
  <fonts count="2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vertAlign val="superscript"/>
      <sz val="10"/>
      <name val="Verdana"/>
      <family val="0"/>
    </font>
    <font>
      <b/>
      <sz val="12"/>
      <name val="Verdana"/>
      <family val="0"/>
    </font>
    <font>
      <b/>
      <sz val="12"/>
      <color indexed="10"/>
      <name val="Verdana"/>
      <family val="0"/>
    </font>
    <font>
      <b/>
      <vertAlign val="superscript"/>
      <sz val="12"/>
      <color indexed="10"/>
      <name val="Verdana"/>
      <family val="0"/>
    </font>
    <font>
      <b/>
      <vertAlign val="subscript"/>
      <sz val="12"/>
      <color indexed="10"/>
      <name val="Verdana"/>
      <family val="0"/>
    </font>
    <font>
      <b/>
      <sz val="12"/>
      <color indexed="18"/>
      <name val="Verdana"/>
      <family val="0"/>
    </font>
    <font>
      <b/>
      <sz val="10"/>
      <color indexed="10"/>
      <name val="Verdana"/>
      <family val="0"/>
    </font>
    <font>
      <b/>
      <sz val="10"/>
      <color indexed="18"/>
      <name val="Verdana"/>
      <family val="0"/>
    </font>
    <font>
      <b/>
      <vertAlign val="superscript"/>
      <sz val="10"/>
      <name val="Verdana"/>
      <family val="0"/>
    </font>
    <font>
      <u val="single"/>
      <sz val="12"/>
      <name val="Verdana"/>
      <family val="0"/>
    </font>
    <font>
      <sz val="8"/>
      <name val="Verdana"/>
      <family val="0"/>
    </font>
    <font>
      <sz val="12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12" fillId="0" borderId="0" xfId="0" applyFont="1" applyAlignment="1">
      <alignment/>
    </xf>
    <xf numFmtId="17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2" borderId="0" xfId="0" applyFont="1" applyFill="1" applyAlignment="1">
      <alignment/>
    </xf>
    <xf numFmtId="11" fontId="0" fillId="0" borderId="0" xfId="0" applyNumberFormat="1" applyAlignment="1">
      <alignment/>
    </xf>
    <xf numFmtId="11" fontId="18" fillId="0" borderId="0" xfId="0" applyNumberFormat="1" applyFont="1" applyAlignment="1">
      <alignment/>
    </xf>
    <xf numFmtId="1" fontId="9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78" fontId="19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workbookViewId="0" topLeftCell="A1">
      <selection activeCell="H2" sqref="H2"/>
    </sheetView>
  </sheetViews>
  <sheetFormatPr defaultColWidth="11.00390625" defaultRowHeight="12.75"/>
  <cols>
    <col min="1" max="6" width="11.00390625" style="0" customWidth="1"/>
    <col min="7" max="7" width="6.25390625" style="0" customWidth="1"/>
    <col min="8" max="8" width="13.625" style="0" customWidth="1"/>
    <col min="9" max="9" width="16.375" style="0" customWidth="1"/>
    <col min="10" max="10" width="12.00390625" style="0" bestFit="1" customWidth="1"/>
    <col min="11" max="12" width="11.00390625" style="0" customWidth="1"/>
    <col min="13" max="13" width="12.125" style="0" customWidth="1"/>
    <col min="14" max="15" width="12.00390625" style="0" bestFit="1" customWidth="1"/>
  </cols>
  <sheetData>
    <row r="1" spans="1:27" ht="18">
      <c r="A1" s="10" t="s">
        <v>66</v>
      </c>
      <c r="B1" s="11"/>
      <c r="C1" s="11"/>
      <c r="D1" s="11"/>
      <c r="E1" s="11"/>
      <c r="F1" s="11"/>
      <c r="G1" s="11"/>
      <c r="H1" s="12" t="s">
        <v>68</v>
      </c>
      <c r="I1" s="12" t="s">
        <v>69</v>
      </c>
      <c r="J1" s="13" t="s">
        <v>121</v>
      </c>
      <c r="K1" s="11"/>
      <c r="L1" s="11"/>
      <c r="M1" s="11"/>
      <c r="O1" t="s">
        <v>82</v>
      </c>
      <c r="S1" t="s">
        <v>56</v>
      </c>
      <c r="T1" t="s">
        <v>49</v>
      </c>
      <c r="U1" t="s">
        <v>50</v>
      </c>
      <c r="V1" t="s">
        <v>55</v>
      </c>
      <c r="W1" t="s">
        <v>51</v>
      </c>
      <c r="X1" t="s">
        <v>52</v>
      </c>
      <c r="Y1" t="s">
        <v>53</v>
      </c>
      <c r="Z1" t="s">
        <v>54</v>
      </c>
      <c r="AA1" s="9" t="s">
        <v>108</v>
      </c>
    </row>
    <row r="2" spans="1:27" ht="18">
      <c r="A2" s="14" t="s">
        <v>86</v>
      </c>
      <c r="B2" s="11"/>
      <c r="C2" s="11"/>
      <c r="D2" s="11"/>
      <c r="E2" s="11"/>
      <c r="F2" s="11"/>
      <c r="G2" s="11"/>
      <c r="H2" s="19">
        <v>27</v>
      </c>
      <c r="I2" s="20">
        <v>34.3</v>
      </c>
      <c r="J2" s="13" t="s">
        <v>120</v>
      </c>
      <c r="K2" s="11"/>
      <c r="L2" s="11"/>
      <c r="M2" s="11"/>
      <c r="O2">
        <f>I2/1.80655</f>
        <v>18.98646591569566</v>
      </c>
      <c r="P2" t="s">
        <v>122</v>
      </c>
      <c r="T2">
        <v>0</v>
      </c>
      <c r="U2">
        <f>T2+273.16</f>
        <v>273.16</v>
      </c>
      <c r="V2">
        <f>-173.4292+249.6339*(100/U2)+143.3483*LN(U2/100)-21.8492*(U2/100)+0*(-0.033096+0.014259*(U2/100)-0.0017*(U2/100)^2)</f>
        <v>2.3238713048087973</v>
      </c>
      <c r="W2">
        <f>EXP(V2)</f>
        <v>10.2151437928601</v>
      </c>
      <c r="X2">
        <f>INT(1000*W2+0.5)/1000</f>
        <v>10.215</v>
      </c>
      <c r="Y2">
        <f>(INT(1000*1.42903*W2+0.5)/1000)</f>
        <v>14.598</v>
      </c>
      <c r="Z2">
        <f>(INT(1000*W2/22.39197+0.5))</f>
        <v>456</v>
      </c>
      <c r="AA2" s="9" t="s">
        <v>109</v>
      </c>
    </row>
    <row r="3" spans="1:27" ht="15.75">
      <c r="A3" s="14"/>
      <c r="B3" s="11"/>
      <c r="C3" s="11"/>
      <c r="D3" s="11"/>
      <c r="E3" s="11"/>
      <c r="F3" s="11"/>
      <c r="G3" s="11"/>
      <c r="H3" s="12"/>
      <c r="I3" s="12" t="s">
        <v>83</v>
      </c>
      <c r="J3" s="13">
        <f>P13</f>
        <v>205</v>
      </c>
      <c r="K3" s="12"/>
      <c r="L3" s="11"/>
      <c r="M3" s="11"/>
      <c r="P3" s="9">
        <f>-173.4292+249.6339*(100/O5)+143.3483*LN(O5/100)-21.8492*(O5/100)+I2*(-0.033096+0.014259*(O5/100)-0.0017*(O5/100)^2)</f>
        <v>1.5233124713032706</v>
      </c>
      <c r="T3">
        <f>T2+1</f>
        <v>1</v>
      </c>
      <c r="U3">
        <f aca="true" t="shared" si="0" ref="U3:U62">T3+273.16</f>
        <v>274.16</v>
      </c>
      <c r="V3">
        <f aca="true" t="shared" si="1" ref="V3:V62">-173.4292+249.6339*(100/U3)+143.3483*LN(U3/100)-21.8492*(U3/100)+0*(-0.033096+0.014259*(U3/100)-0.0017*(U3/100)^2)</f>
        <v>2.295862747597667</v>
      </c>
      <c r="W3">
        <f aca="true" t="shared" si="2" ref="W3:W62">EXP(V3)</f>
        <v>9.933001990220262</v>
      </c>
      <c r="X3">
        <f aca="true" t="shared" si="3" ref="X3:X62">INT(1000*W3+0.5)/1000</f>
        <v>9.933</v>
      </c>
      <c r="Y3">
        <f aca="true" t="shared" si="4" ref="Y3:Y52">(INT(1000*1.42903*W3+0.5)/1000)</f>
        <v>14.195</v>
      </c>
      <c r="Z3">
        <f aca="true" t="shared" si="5" ref="Z3:Z52">(INT(1000*W3/22.39197+0.5))</f>
        <v>444</v>
      </c>
      <c r="AA3" s="9" t="s">
        <v>110</v>
      </c>
    </row>
    <row r="4" spans="1:27" ht="15.75">
      <c r="A4" s="14" t="s">
        <v>118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O4" t="s">
        <v>84</v>
      </c>
      <c r="P4" t="s">
        <v>128</v>
      </c>
      <c r="T4">
        <f aca="true" t="shared" si="6" ref="T4:T52">T3+1</f>
        <v>2</v>
      </c>
      <c r="U4">
        <f t="shared" si="0"/>
        <v>275.16</v>
      </c>
      <c r="V4">
        <f t="shared" si="1"/>
        <v>2.268369882820302</v>
      </c>
      <c r="W4">
        <f t="shared" si="2"/>
        <v>9.663635109980344</v>
      </c>
      <c r="X4">
        <f t="shared" si="3"/>
        <v>9.664</v>
      </c>
      <c r="Y4">
        <f t="shared" si="4"/>
        <v>13.81</v>
      </c>
      <c r="Z4">
        <f t="shared" si="5"/>
        <v>432</v>
      </c>
      <c r="AA4" s="9" t="s">
        <v>111</v>
      </c>
    </row>
    <row r="5" spans="1:27" ht="15.75">
      <c r="A5" s="14" t="s">
        <v>119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>
        <f>H2+273.16</f>
        <v>300.16</v>
      </c>
      <c r="P5" s="9">
        <f>EXP(P3)</f>
        <v>4.587395671906168</v>
      </c>
      <c r="T5">
        <f t="shared" si="6"/>
        <v>3</v>
      </c>
      <c r="U5">
        <f t="shared" si="0"/>
        <v>276.16</v>
      </c>
      <c r="V5">
        <f t="shared" si="1"/>
        <v>2.2413802274714882</v>
      </c>
      <c r="W5">
        <f t="shared" si="2"/>
        <v>9.40630517273131</v>
      </c>
      <c r="X5">
        <f t="shared" si="3"/>
        <v>9.406</v>
      </c>
      <c r="Y5">
        <f t="shared" si="4"/>
        <v>13.442</v>
      </c>
      <c r="Z5">
        <f t="shared" si="5"/>
        <v>420</v>
      </c>
      <c r="AA5" s="9" t="s">
        <v>112</v>
      </c>
    </row>
    <row r="6" spans="1:27" ht="15.75">
      <c r="A6" s="1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P6" t="s">
        <v>123</v>
      </c>
      <c r="T6">
        <f t="shared" si="6"/>
        <v>4</v>
      </c>
      <c r="U6">
        <f t="shared" si="0"/>
        <v>277.16</v>
      </c>
      <c r="V6">
        <f t="shared" si="1"/>
        <v>2.2148815283553773</v>
      </c>
      <c r="W6">
        <f t="shared" si="2"/>
        <v>9.160323808694372</v>
      </c>
      <c r="X6">
        <f t="shared" si="3"/>
        <v>9.16</v>
      </c>
      <c r="Y6">
        <f t="shared" si="4"/>
        <v>13.09</v>
      </c>
      <c r="Z6">
        <f t="shared" si="5"/>
        <v>409</v>
      </c>
      <c r="AA6" s="9" t="s">
        <v>81</v>
      </c>
    </row>
    <row r="7" spans="1:27" ht="15">
      <c r="A7" s="15" t="s">
        <v>67</v>
      </c>
      <c r="B7" s="11"/>
      <c r="C7" s="11"/>
      <c r="D7" s="11"/>
      <c r="E7" s="11"/>
      <c r="F7" s="11"/>
      <c r="G7" s="11"/>
      <c r="H7" s="16"/>
      <c r="I7" s="12"/>
      <c r="J7" s="12"/>
      <c r="K7" s="12"/>
      <c r="L7" s="11"/>
      <c r="M7" s="11"/>
      <c r="P7" s="9">
        <f>INT(1000*P5+0.5)/1000</f>
        <v>4.587</v>
      </c>
      <c r="T7">
        <f t="shared" si="6"/>
        <v>5</v>
      </c>
      <c r="U7">
        <f t="shared" si="0"/>
        <v>278.16</v>
      </c>
      <c r="V7">
        <f t="shared" si="1"/>
        <v>2.188861757418721</v>
      </c>
      <c r="W7">
        <f t="shared" si="2"/>
        <v>8.925048460677251</v>
      </c>
      <c r="X7">
        <f t="shared" si="3"/>
        <v>8.925</v>
      </c>
      <c r="Y7">
        <f t="shared" si="4"/>
        <v>12.754</v>
      </c>
      <c r="Z7">
        <f t="shared" si="5"/>
        <v>399</v>
      </c>
      <c r="AA7" s="9" t="s">
        <v>113</v>
      </c>
    </row>
    <row r="8" spans="1:27" ht="15">
      <c r="A8" s="15" t="s">
        <v>46</v>
      </c>
      <c r="B8" s="11"/>
      <c r="C8" s="11"/>
      <c r="D8" s="11"/>
      <c r="E8" s="11"/>
      <c r="F8" s="11"/>
      <c r="G8" s="11"/>
      <c r="H8" s="16"/>
      <c r="I8" s="12"/>
      <c r="J8" s="12"/>
      <c r="K8" s="12"/>
      <c r="L8" s="11"/>
      <c r="M8" s="11"/>
      <c r="P8" s="9" t="s">
        <v>31</v>
      </c>
      <c r="T8">
        <f t="shared" si="6"/>
        <v>6</v>
      </c>
      <c r="U8">
        <f t="shared" si="0"/>
        <v>279.16</v>
      </c>
      <c r="V8">
        <f t="shared" si="1"/>
        <v>2.1633091071926245</v>
      </c>
      <c r="W8">
        <f t="shared" si="2"/>
        <v>8.699878910171847</v>
      </c>
      <c r="X8">
        <f t="shared" si="3"/>
        <v>8.7</v>
      </c>
      <c r="Y8">
        <f t="shared" si="4"/>
        <v>12.432</v>
      </c>
      <c r="Z8">
        <f t="shared" si="5"/>
        <v>389</v>
      </c>
      <c r="AA8" s="9" t="s">
        <v>114</v>
      </c>
    </row>
    <row r="9" spans="1:27" ht="15">
      <c r="A9" s="15" t="s">
        <v>47</v>
      </c>
      <c r="B9" s="11"/>
      <c r="C9" s="11"/>
      <c r="D9" s="11"/>
      <c r="E9" s="11"/>
      <c r="F9" s="11"/>
      <c r="G9" s="11"/>
      <c r="H9" s="17"/>
      <c r="I9" s="12"/>
      <c r="J9" s="12"/>
      <c r="K9" s="12"/>
      <c r="L9" s="11"/>
      <c r="M9" s="11"/>
      <c r="P9" t="s">
        <v>124</v>
      </c>
      <c r="T9">
        <f t="shared" si="6"/>
        <v>7</v>
      </c>
      <c r="U9">
        <f t="shared" si="0"/>
        <v>280.16</v>
      </c>
      <c r="V9">
        <f t="shared" si="1"/>
        <v>2.1382119863393427</v>
      </c>
      <c r="W9">
        <f t="shared" si="2"/>
        <v>8.484254096524547</v>
      </c>
      <c r="X9">
        <f t="shared" si="3"/>
        <v>8.484</v>
      </c>
      <c r="Y9">
        <f t="shared" si="4"/>
        <v>12.124</v>
      </c>
      <c r="Z9">
        <f t="shared" si="5"/>
        <v>379</v>
      </c>
      <c r="AA9" s="9" t="s">
        <v>115</v>
      </c>
    </row>
    <row r="10" spans="1:27" ht="15">
      <c r="A10" s="15" t="s">
        <v>48</v>
      </c>
      <c r="B10" s="11"/>
      <c r="C10" s="11"/>
      <c r="D10" s="11"/>
      <c r="E10" s="11"/>
      <c r="F10" s="11"/>
      <c r="G10" s="11"/>
      <c r="H10" s="17"/>
      <c r="I10" s="12"/>
      <c r="J10" s="12"/>
      <c r="K10" s="11"/>
      <c r="L10" s="11"/>
      <c r="M10" s="11"/>
      <c r="P10" s="9">
        <f>(INT(1000*1.42903*P5+0.5)/1000)</f>
        <v>6.556</v>
      </c>
      <c r="T10">
        <f t="shared" si="6"/>
        <v>8</v>
      </c>
      <c r="U10">
        <f t="shared" si="0"/>
        <v>281.16</v>
      </c>
      <c r="V10">
        <f t="shared" si="1"/>
        <v>2.1135590153010995</v>
      </c>
      <c r="W10">
        <f t="shared" si="2"/>
        <v>8.27764920213851</v>
      </c>
      <c r="X10">
        <f t="shared" si="3"/>
        <v>8.278</v>
      </c>
      <c r="Y10">
        <f t="shared" si="4"/>
        <v>11.829</v>
      </c>
      <c r="Z10">
        <f t="shared" si="5"/>
        <v>370</v>
      </c>
      <c r="AA10" s="9" t="s">
        <v>116</v>
      </c>
    </row>
    <row r="11" spans="1:27" ht="15">
      <c r="A11" s="15" t="s">
        <v>57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P11" s="9" t="s">
        <v>33</v>
      </c>
      <c r="T11">
        <f t="shared" si="6"/>
        <v>9</v>
      </c>
      <c r="U11">
        <f t="shared" si="0"/>
        <v>282.16</v>
      </c>
      <c r="V11">
        <f t="shared" si="1"/>
        <v>2.0893390220491384</v>
      </c>
      <c r="W11">
        <f t="shared" si="2"/>
        <v>8.079572979374587</v>
      </c>
      <c r="X11">
        <f t="shared" si="3"/>
        <v>8.08</v>
      </c>
      <c r="Y11">
        <f t="shared" si="4"/>
        <v>11.546</v>
      </c>
      <c r="Z11">
        <f t="shared" si="5"/>
        <v>361</v>
      </c>
      <c r="AA11" s="9" t="s">
        <v>129</v>
      </c>
    </row>
    <row r="12" spans="1:27" ht="15">
      <c r="A12" s="15" t="s">
        <v>58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P12" s="9" t="s">
        <v>125</v>
      </c>
      <c r="T12">
        <f t="shared" si="6"/>
        <v>10</v>
      </c>
      <c r="U12">
        <f t="shared" si="0"/>
        <v>283.16</v>
      </c>
      <c r="V12">
        <f t="shared" si="1"/>
        <v>2.0655410379295205</v>
      </c>
      <c r="W12">
        <f t="shared" si="2"/>
        <v>7.889565297211514</v>
      </c>
      <c r="X12">
        <f t="shared" si="3"/>
        <v>7.89</v>
      </c>
      <c r="Y12">
        <f t="shared" si="4"/>
        <v>11.274</v>
      </c>
      <c r="Z12">
        <f t="shared" si="5"/>
        <v>352</v>
      </c>
      <c r="AA12" s="9" t="s">
        <v>130</v>
      </c>
    </row>
    <row r="13" spans="1:27" ht="15">
      <c r="A13" s="11" t="s">
        <v>126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P13" s="9">
        <f>(INT(1000*P5/22.39197+0.5))</f>
        <v>205</v>
      </c>
      <c r="T13">
        <f t="shared" si="6"/>
        <v>11</v>
      </c>
      <c r="U13">
        <f t="shared" si="0"/>
        <v>284.16</v>
      </c>
      <c r="V13">
        <f t="shared" si="1"/>
        <v>2.0421542936035593</v>
      </c>
      <c r="W13">
        <f t="shared" si="2"/>
        <v>7.707194887891004</v>
      </c>
      <c r="X13">
        <f t="shared" si="3"/>
        <v>7.707</v>
      </c>
      <c r="Y13">
        <f t="shared" si="4"/>
        <v>11.014</v>
      </c>
      <c r="Z13">
        <f t="shared" si="5"/>
        <v>344</v>
      </c>
      <c r="AA13" s="9" t="s">
        <v>131</v>
      </c>
    </row>
    <row r="14" spans="1:27" ht="15">
      <c r="A14" s="11" t="s">
        <v>127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T14">
        <f t="shared" si="6"/>
        <v>12</v>
      </c>
      <c r="U14">
        <f t="shared" si="0"/>
        <v>285.16</v>
      </c>
      <c r="V14">
        <f t="shared" si="1"/>
        <v>2.0191682150807893</v>
      </c>
      <c r="W14">
        <f t="shared" si="2"/>
        <v>7.532057275699043</v>
      </c>
      <c r="X14">
        <f t="shared" si="3"/>
        <v>7.532</v>
      </c>
      <c r="Y14">
        <f t="shared" si="4"/>
        <v>10.764</v>
      </c>
      <c r="Z14">
        <f t="shared" si="5"/>
        <v>336</v>
      </c>
      <c r="AA14" s="9" t="s">
        <v>23</v>
      </c>
    </row>
    <row r="15" spans="1:27" ht="15">
      <c r="A15" s="18" t="s">
        <v>107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T15">
        <f t="shared" si="6"/>
        <v>13</v>
      </c>
      <c r="U15">
        <f t="shared" si="0"/>
        <v>286.16</v>
      </c>
      <c r="V15">
        <f t="shared" si="1"/>
        <v>1.996572419840966</v>
      </c>
      <c r="W15">
        <f t="shared" si="2"/>
        <v>7.363772871748807</v>
      </c>
      <c r="X15">
        <f t="shared" si="3"/>
        <v>7.364</v>
      </c>
      <c r="Y15">
        <f t="shared" si="4"/>
        <v>10.523</v>
      </c>
      <c r="Z15">
        <f t="shared" si="5"/>
        <v>329</v>
      </c>
      <c r="AA15" s="9" t="s">
        <v>24</v>
      </c>
    </row>
    <row r="16" spans="1:27" ht="15.75">
      <c r="A16" s="18" t="s">
        <v>85</v>
      </c>
      <c r="B16" s="11"/>
      <c r="C16" s="11"/>
      <c r="D16" s="11"/>
      <c r="E16" s="11"/>
      <c r="F16" s="11"/>
      <c r="G16" s="11"/>
      <c r="H16" s="11"/>
      <c r="I16" s="13"/>
      <c r="J16" s="13"/>
      <c r="K16" s="13"/>
      <c r="L16" s="13"/>
      <c r="M16" s="11"/>
      <c r="T16">
        <f t="shared" si="6"/>
        <v>14</v>
      </c>
      <c r="U16">
        <f t="shared" si="0"/>
        <v>287.16</v>
      </c>
      <c r="V16">
        <f t="shared" si="1"/>
        <v>1.9743567130446706</v>
      </c>
      <c r="W16">
        <f t="shared" si="2"/>
        <v>7.201985220200309</v>
      </c>
      <c r="X16">
        <f t="shared" si="3"/>
        <v>7.202</v>
      </c>
      <c r="Y16">
        <f t="shared" si="4"/>
        <v>10.292</v>
      </c>
      <c r="Z16">
        <f t="shared" si="5"/>
        <v>322</v>
      </c>
      <c r="AA16" s="9" t="s">
        <v>132</v>
      </c>
    </row>
    <row r="17" spans="9:27" ht="15.75">
      <c r="I17" s="2"/>
      <c r="J17" s="2"/>
      <c r="K17" s="2"/>
      <c r="L17" s="2"/>
      <c r="T17">
        <f t="shared" si="6"/>
        <v>15</v>
      </c>
      <c r="U17">
        <f t="shared" si="0"/>
        <v>288.16</v>
      </c>
      <c r="V17">
        <f t="shared" si="1"/>
        <v>1.9525110838277655</v>
      </c>
      <c r="W17">
        <f t="shared" si="2"/>
        <v>7.046359382705722</v>
      </c>
      <c r="X17">
        <f t="shared" si="3"/>
        <v>7.046</v>
      </c>
      <c r="Y17">
        <f t="shared" si="4"/>
        <v>10.069</v>
      </c>
      <c r="Z17">
        <f t="shared" si="5"/>
        <v>315</v>
      </c>
      <c r="AA17" s="9" t="s">
        <v>27</v>
      </c>
    </row>
    <row r="18" spans="8:27" ht="15.75">
      <c r="H18" s="3"/>
      <c r="I18" s="3"/>
      <c r="J18" s="3"/>
      <c r="K18" s="3"/>
      <c r="L18" s="2"/>
      <c r="T18">
        <f t="shared" si="6"/>
        <v>16</v>
      </c>
      <c r="U18">
        <f t="shared" si="0"/>
        <v>289.16</v>
      </c>
      <c r="V18">
        <f t="shared" si="1"/>
        <v>1.931025701680312</v>
      </c>
      <c r="W18">
        <f t="shared" si="2"/>
        <v>6.896580449154645</v>
      </c>
      <c r="X18">
        <f t="shared" si="3"/>
        <v>6.897</v>
      </c>
      <c r="Y18">
        <f t="shared" si="4"/>
        <v>9.855</v>
      </c>
      <c r="Z18">
        <f t="shared" si="5"/>
        <v>308</v>
      </c>
      <c r="AA18" s="9" t="s">
        <v>25</v>
      </c>
    </row>
    <row r="19" spans="8:27" ht="15.75">
      <c r="H19" s="7"/>
      <c r="I19" s="2"/>
      <c r="J19" s="2"/>
      <c r="K19" s="2"/>
      <c r="L19" s="2"/>
      <c r="T19">
        <f t="shared" si="6"/>
        <v>17</v>
      </c>
      <c r="U19">
        <f t="shared" si="0"/>
        <v>290.16</v>
      </c>
      <c r="V19">
        <f t="shared" si="1"/>
        <v>1.9098909129054107</v>
      </c>
      <c r="W19">
        <f t="shared" si="2"/>
        <v>6.752352163874149</v>
      </c>
      <c r="X19">
        <f t="shared" si="3"/>
        <v>6.752</v>
      </c>
      <c r="Y19">
        <f t="shared" si="4"/>
        <v>9.649</v>
      </c>
      <c r="Z19">
        <f t="shared" si="5"/>
        <v>302</v>
      </c>
      <c r="AA19" s="9" t="s">
        <v>28</v>
      </c>
    </row>
    <row r="20" spans="8:27" ht="15.75">
      <c r="H20" s="4"/>
      <c r="I20" s="4"/>
      <c r="J20" s="4"/>
      <c r="K20" s="4"/>
      <c r="L20" s="2"/>
      <c r="T20">
        <f t="shared" si="6"/>
        <v>18</v>
      </c>
      <c r="U20">
        <f t="shared" si="0"/>
        <v>291.16</v>
      </c>
      <c r="V20">
        <f t="shared" si="1"/>
        <v>1.88909723715755</v>
      </c>
      <c r="W20">
        <f t="shared" si="2"/>
        <v>6.6133956574748805</v>
      </c>
      <c r="X20">
        <f t="shared" si="3"/>
        <v>6.613</v>
      </c>
      <c r="Y20">
        <f t="shared" si="4"/>
        <v>9.451</v>
      </c>
      <c r="Z20">
        <f t="shared" si="5"/>
        <v>295</v>
      </c>
      <c r="AA20" s="9" t="s">
        <v>29</v>
      </c>
    </row>
    <row r="21" spans="8:27" ht="15.75">
      <c r="H21" s="2"/>
      <c r="I21" s="1"/>
      <c r="J21" s="1"/>
      <c r="K21" s="1"/>
      <c r="L21" s="1"/>
      <c r="T21">
        <f t="shared" si="6"/>
        <v>19</v>
      </c>
      <c r="U21">
        <f t="shared" si="0"/>
        <v>292.16</v>
      </c>
      <c r="V21">
        <f t="shared" si="1"/>
        <v>1.8686353640576598</v>
      </c>
      <c r="W21">
        <f t="shared" si="2"/>
        <v>6.479448275422716</v>
      </c>
      <c r="X21">
        <f t="shared" si="3"/>
        <v>6.479</v>
      </c>
      <c r="Y21">
        <f t="shared" si="4"/>
        <v>9.259</v>
      </c>
      <c r="Z21">
        <f t="shared" si="5"/>
        <v>289</v>
      </c>
      <c r="AA21" s="9" t="s">
        <v>30</v>
      </c>
    </row>
    <row r="22" spans="8:27" ht="15.75">
      <c r="H22" s="2"/>
      <c r="L22" s="1"/>
      <c r="T22">
        <f t="shared" si="6"/>
        <v>20</v>
      </c>
      <c r="U22">
        <f t="shared" si="0"/>
        <v>293.16</v>
      </c>
      <c r="V22">
        <f t="shared" si="1"/>
        <v>1.8484961498830899</v>
      </c>
      <c r="W22">
        <f t="shared" si="2"/>
        <v>6.350262495238751</v>
      </c>
      <c r="X22">
        <f t="shared" si="3"/>
        <v>6.35</v>
      </c>
      <c r="Y22">
        <f t="shared" si="4"/>
        <v>9.075</v>
      </c>
      <c r="Z22">
        <f t="shared" si="5"/>
        <v>284</v>
      </c>
      <c r="AA22" s="9" t="s">
        <v>31</v>
      </c>
    </row>
    <row r="23" spans="12:27" ht="15.75">
      <c r="L23" s="1"/>
      <c r="T23">
        <f t="shared" si="6"/>
        <v>21</v>
      </c>
      <c r="U23">
        <f t="shared" si="0"/>
        <v>294.16</v>
      </c>
      <c r="V23">
        <f t="shared" si="1"/>
        <v>1.828670614330818</v>
      </c>
      <c r="W23">
        <f t="shared" si="2"/>
        <v>6.225604924966193</v>
      </c>
      <c r="X23">
        <f t="shared" si="3"/>
        <v>6.226</v>
      </c>
      <c r="Y23">
        <f t="shared" si="4"/>
        <v>8.897</v>
      </c>
      <c r="Z23">
        <f t="shared" si="5"/>
        <v>278</v>
      </c>
      <c r="AA23" s="9" t="s">
        <v>32</v>
      </c>
    </row>
    <row r="24" spans="8:27" ht="15.75">
      <c r="H24" s="5"/>
      <c r="I24" s="5"/>
      <c r="J24" s="5"/>
      <c r="K24" s="5"/>
      <c r="L24" s="1"/>
      <c r="T24">
        <f>T23+1</f>
        <v>22</v>
      </c>
      <c r="U24">
        <f t="shared" si="0"/>
        <v>295.16</v>
      </c>
      <c r="V24">
        <f t="shared" si="1"/>
        <v>1.80914993735189</v>
      </c>
      <c r="W24">
        <f t="shared" si="2"/>
        <v>6.10525537620433</v>
      </c>
      <c r="X24">
        <f t="shared" si="3"/>
        <v>6.105</v>
      </c>
      <c r="Y24">
        <f t="shared" si="4"/>
        <v>8.725</v>
      </c>
      <c r="Z24">
        <f t="shared" si="5"/>
        <v>273</v>
      </c>
      <c r="AA24" s="9" t="s">
        <v>33</v>
      </c>
    </row>
    <row r="25" spans="8:27" ht="15.75">
      <c r="H25" s="5"/>
      <c r="I25" s="5"/>
      <c r="J25" s="5"/>
      <c r="K25" s="5"/>
      <c r="L25" s="1"/>
      <c r="T25">
        <f t="shared" si="6"/>
        <v>23</v>
      </c>
      <c r="U25">
        <f t="shared" si="0"/>
        <v>296.16</v>
      </c>
      <c r="V25">
        <f t="shared" si="1"/>
        <v>1.7899254560553004</v>
      </c>
      <c r="W25">
        <f t="shared" si="2"/>
        <v>5.989006005610359</v>
      </c>
      <c r="X25">
        <f t="shared" si="3"/>
        <v>5.989</v>
      </c>
      <c r="Y25">
        <f t="shared" si="4"/>
        <v>8.558</v>
      </c>
      <c r="Z25">
        <f t="shared" si="5"/>
        <v>267</v>
      </c>
      <c r="AA25" s="9" t="s">
        <v>34</v>
      </c>
    </row>
    <row r="26" spans="8:27" ht="15.75">
      <c r="H26" s="6"/>
      <c r="I26" s="6"/>
      <c r="J26" s="6"/>
      <c r="K26" s="6"/>
      <c r="L26" s="1"/>
      <c r="T26">
        <f t="shared" si="6"/>
        <v>24</v>
      </c>
      <c r="U26">
        <f t="shared" si="0"/>
        <v>297.16</v>
      </c>
      <c r="V26">
        <f t="shared" si="1"/>
        <v>1.7709886616799082</v>
      </c>
      <c r="W26">
        <f t="shared" si="2"/>
        <v>5.8766605193136</v>
      </c>
      <c r="X26">
        <f t="shared" si="3"/>
        <v>5.877</v>
      </c>
      <c r="Y26">
        <f t="shared" si="4"/>
        <v>8.398</v>
      </c>
      <c r="Z26">
        <f t="shared" si="5"/>
        <v>262</v>
      </c>
      <c r="AA26" s="9" t="s">
        <v>35</v>
      </c>
    </row>
    <row r="27" spans="8:27" ht="15.75">
      <c r="H27" s="8"/>
      <c r="I27" s="5"/>
      <c r="J27" s="5"/>
      <c r="K27" s="5"/>
      <c r="L27" s="1"/>
      <c r="T27">
        <f t="shared" si="6"/>
        <v>25</v>
      </c>
      <c r="U27">
        <f t="shared" si="0"/>
        <v>298.16</v>
      </c>
      <c r="V27">
        <f t="shared" si="1"/>
        <v>1.7523311966318857</v>
      </c>
      <c r="W27">
        <f t="shared" si="2"/>
        <v>5.768033435169709</v>
      </c>
      <c r="X27">
        <f t="shared" si="3"/>
        <v>5.768</v>
      </c>
      <c r="Y27">
        <f t="shared" si="4"/>
        <v>8.243</v>
      </c>
      <c r="Z27">
        <f t="shared" si="5"/>
        <v>258</v>
      </c>
      <c r="AA27" s="9" t="s">
        <v>36</v>
      </c>
    </row>
    <row r="28" spans="8:27" ht="15.75">
      <c r="H28" s="6"/>
      <c r="I28" s="6"/>
      <c r="J28" s="6"/>
      <c r="K28" s="6"/>
      <c r="T28">
        <f t="shared" si="6"/>
        <v>26</v>
      </c>
      <c r="U28">
        <f t="shared" si="0"/>
        <v>299.16</v>
      </c>
      <c r="V28">
        <f t="shared" si="1"/>
        <v>1.733944851587239</v>
      </c>
      <c r="W28">
        <f t="shared" si="2"/>
        <v>5.662949398237977</v>
      </c>
      <c r="X28">
        <f t="shared" si="3"/>
        <v>5.663</v>
      </c>
      <c r="Y28">
        <f t="shared" si="4"/>
        <v>8.093</v>
      </c>
      <c r="Z28">
        <f t="shared" si="5"/>
        <v>253</v>
      </c>
      <c r="AA28" s="9" t="s">
        <v>70</v>
      </c>
    </row>
    <row r="29" spans="20:27" ht="15">
      <c r="T29">
        <f t="shared" si="6"/>
        <v>27</v>
      </c>
      <c r="U29">
        <f t="shared" si="0"/>
        <v>300.16</v>
      </c>
      <c r="V29">
        <f t="shared" si="1"/>
        <v>1.7158215626568705</v>
      </c>
      <c r="W29">
        <f t="shared" si="2"/>
        <v>5.561242545253678</v>
      </c>
      <c r="X29">
        <f t="shared" si="3"/>
        <v>5.561</v>
      </c>
      <c r="Y29">
        <f t="shared" si="4"/>
        <v>7.947</v>
      </c>
      <c r="Z29">
        <f t="shared" si="5"/>
        <v>248</v>
      </c>
      <c r="AA29" s="9" t="s">
        <v>71</v>
      </c>
    </row>
    <row r="30" spans="20:27" ht="15">
      <c r="T30">
        <f t="shared" si="6"/>
        <v>28</v>
      </c>
      <c r="U30">
        <f t="shared" si="0"/>
        <v>301.16</v>
      </c>
      <c r="V30">
        <f t="shared" si="1"/>
        <v>1.697953408612932</v>
      </c>
      <c r="W30">
        <f t="shared" si="2"/>
        <v>5.462755914239071</v>
      </c>
      <c r="X30">
        <f t="shared" si="3"/>
        <v>5.463</v>
      </c>
      <c r="Y30">
        <f t="shared" si="4"/>
        <v>7.806</v>
      </c>
      <c r="Z30">
        <f t="shared" si="5"/>
        <v>244</v>
      </c>
      <c r="AA30" s="9" t="s">
        <v>72</v>
      </c>
    </row>
    <row r="31" spans="20:27" ht="15">
      <c r="T31">
        <f t="shared" si="6"/>
        <v>29</v>
      </c>
      <c r="U31">
        <f t="shared" si="0"/>
        <v>302.16</v>
      </c>
      <c r="V31">
        <f t="shared" si="1"/>
        <v>1.6803326081752346</v>
      </c>
      <c r="W31">
        <f t="shared" si="2"/>
        <v>5.367340895726451</v>
      </c>
      <c r="X31">
        <f t="shared" si="3"/>
        <v>5.367</v>
      </c>
      <c r="Y31">
        <f t="shared" si="4"/>
        <v>7.67</v>
      </c>
      <c r="Z31">
        <f t="shared" si="5"/>
        <v>240</v>
      </c>
      <c r="AA31" s="9" t="s">
        <v>23</v>
      </c>
    </row>
    <row r="32" spans="20:27" ht="15">
      <c r="T32">
        <f t="shared" si="6"/>
        <v>30</v>
      </c>
      <c r="U32">
        <f t="shared" si="0"/>
        <v>303.16</v>
      </c>
      <c r="V32">
        <f t="shared" si="1"/>
        <v>1.6629515173558644</v>
      </c>
      <c r="W32">
        <f t="shared" si="2"/>
        <v>5.274856722362811</v>
      </c>
      <c r="X32">
        <f t="shared" si="3"/>
        <v>5.275</v>
      </c>
      <c r="Y32">
        <f t="shared" si="4"/>
        <v>7.538</v>
      </c>
      <c r="Z32">
        <f t="shared" si="5"/>
        <v>236</v>
      </c>
      <c r="AA32" s="9" t="s">
        <v>24</v>
      </c>
    </row>
    <row r="33" spans="20:27" ht="15">
      <c r="T33">
        <f t="shared" si="6"/>
        <v>31</v>
      </c>
      <c r="U33">
        <f t="shared" si="0"/>
        <v>304.16</v>
      </c>
      <c r="V33">
        <f t="shared" si="1"/>
        <v>1.6458026268606858</v>
      </c>
      <c r="W33">
        <f t="shared" si="2"/>
        <v>5.185169993940752</v>
      </c>
      <c r="X33">
        <f t="shared" si="3"/>
        <v>5.185</v>
      </c>
      <c r="Y33">
        <f t="shared" si="4"/>
        <v>7.41</v>
      </c>
      <c r="Z33">
        <f t="shared" si="5"/>
        <v>232</v>
      </c>
      <c r="AA33" s="9" t="s">
        <v>73</v>
      </c>
    </row>
    <row r="34" spans="20:27" ht="15">
      <c r="T34">
        <f t="shared" si="6"/>
        <v>32</v>
      </c>
      <c r="U34">
        <f t="shared" si="0"/>
        <v>305.16</v>
      </c>
      <c r="V34">
        <f t="shared" si="1"/>
        <v>1.6288785595465214</v>
      </c>
      <c r="W34">
        <f t="shared" si="2"/>
        <v>5.098154235148135</v>
      </c>
      <c r="X34">
        <f t="shared" si="3"/>
        <v>5.098</v>
      </c>
      <c r="Y34">
        <f t="shared" si="4"/>
        <v>7.285</v>
      </c>
      <c r="Z34">
        <f t="shared" si="5"/>
        <v>228</v>
      </c>
      <c r="AA34" s="9" t="s">
        <v>74</v>
      </c>
    </row>
    <row r="35" spans="20:27" ht="15">
      <c r="T35">
        <f t="shared" si="6"/>
        <v>33</v>
      </c>
      <c r="U35">
        <f t="shared" si="0"/>
        <v>306.16</v>
      </c>
      <c r="V35">
        <f t="shared" si="1"/>
        <v>1.6121720679327467</v>
      </c>
      <c r="W35">
        <f t="shared" si="2"/>
        <v>5.013689483553499</v>
      </c>
      <c r="X35">
        <f t="shared" si="3"/>
        <v>5.014</v>
      </c>
      <c r="Y35">
        <f t="shared" si="4"/>
        <v>7.165</v>
      </c>
      <c r="Z35">
        <f t="shared" si="5"/>
        <v>224</v>
      </c>
      <c r="AA35" s="9" t="s">
        <v>75</v>
      </c>
    </row>
    <row r="36" spans="20:27" ht="15">
      <c r="T36">
        <f t="shared" si="6"/>
        <v>34</v>
      </c>
      <c r="U36">
        <f t="shared" si="0"/>
        <v>307.16</v>
      </c>
      <c r="V36">
        <f t="shared" si="1"/>
        <v>1.5956760317652225</v>
      </c>
      <c r="W36">
        <f t="shared" si="2"/>
        <v>4.931661905545049</v>
      </c>
      <c r="X36">
        <f t="shared" si="3"/>
        <v>4.932</v>
      </c>
      <c r="Y36">
        <f t="shared" si="4"/>
        <v>7.047</v>
      </c>
      <c r="Z36">
        <f t="shared" si="5"/>
        <v>220</v>
      </c>
      <c r="AA36" s="9" t="s">
        <v>76</v>
      </c>
    </row>
    <row r="37" spans="20:27" ht="15">
      <c r="T37">
        <f t="shared" si="6"/>
        <v>35</v>
      </c>
      <c r="U37">
        <f t="shared" si="0"/>
        <v>308.16</v>
      </c>
      <c r="V37">
        <f t="shared" si="1"/>
        <v>1.5793834556325095</v>
      </c>
      <c r="W37">
        <f t="shared" si="2"/>
        <v>4.85196343813778</v>
      </c>
      <c r="X37">
        <f t="shared" si="3"/>
        <v>4.852</v>
      </c>
      <c r="Y37">
        <f t="shared" si="4"/>
        <v>6.934</v>
      </c>
      <c r="Z37">
        <f t="shared" si="5"/>
        <v>217</v>
      </c>
      <c r="AA37" s="9" t="s">
        <v>59</v>
      </c>
    </row>
    <row r="38" spans="20:27" ht="15">
      <c r="T38">
        <f t="shared" si="6"/>
        <v>36</v>
      </c>
      <c r="U38">
        <f t="shared" si="0"/>
        <v>309.16</v>
      </c>
      <c r="V38">
        <f t="shared" si="1"/>
        <v>1.5632874666321328</v>
      </c>
      <c r="W38">
        <f t="shared" si="2"/>
        <v>4.774491454722195</v>
      </c>
      <c r="X38">
        <f t="shared" si="3"/>
        <v>4.774</v>
      </c>
      <c r="Y38">
        <f t="shared" si="4"/>
        <v>6.823</v>
      </c>
      <c r="Z38">
        <f t="shared" si="5"/>
        <v>213</v>
      </c>
      <c r="AA38" s="9" t="s">
        <v>117</v>
      </c>
    </row>
    <row r="39" spans="20:27" ht="15">
      <c r="T39">
        <f t="shared" si="6"/>
        <v>37</v>
      </c>
      <c r="U39">
        <f t="shared" si="0"/>
        <v>310.16</v>
      </c>
      <c r="V39">
        <f t="shared" si="1"/>
        <v>1.5473813120860598</v>
      </c>
      <c r="W39">
        <f t="shared" si="2"/>
        <v>4.699148452990275</v>
      </c>
      <c r="X39">
        <f t="shared" si="3"/>
        <v>4.699</v>
      </c>
      <c r="Y39">
        <f t="shared" si="4"/>
        <v>6.715</v>
      </c>
      <c r="Z39">
        <f t="shared" si="5"/>
        <v>210</v>
      </c>
      <c r="AA39" s="9" t="s">
        <v>60</v>
      </c>
    </row>
    <row r="40" spans="20:27" ht="15">
      <c r="T40">
        <f>T39+1</f>
        <v>38</v>
      </c>
      <c r="U40">
        <f t="shared" si="0"/>
        <v>311.16</v>
      </c>
      <c r="V40">
        <f t="shared" si="1"/>
        <v>1.5316583573043232</v>
      </c>
      <c r="W40">
        <f t="shared" si="2"/>
        <v>4.625841763414596</v>
      </c>
      <c r="X40">
        <f t="shared" si="3"/>
        <v>4.626</v>
      </c>
      <c r="Y40">
        <f t="shared" si="4"/>
        <v>6.61</v>
      </c>
      <c r="Z40">
        <f t="shared" si="5"/>
        <v>207</v>
      </c>
      <c r="AA40" s="9" t="s">
        <v>87</v>
      </c>
    </row>
    <row r="41" spans="20:27" ht="15">
      <c r="T41">
        <f t="shared" si="6"/>
        <v>39</v>
      </c>
      <c r="U41">
        <f t="shared" si="0"/>
        <v>312.16</v>
      </c>
      <c r="V41">
        <f t="shared" si="1"/>
        <v>1.5161120833955977</v>
      </c>
      <c r="W41">
        <f t="shared" si="2"/>
        <v>4.554483276785129</v>
      </c>
      <c r="X41">
        <f t="shared" si="3"/>
        <v>4.554</v>
      </c>
      <c r="Y41">
        <f t="shared" si="4"/>
        <v>6.508</v>
      </c>
      <c r="Z41">
        <f t="shared" si="5"/>
        <v>203</v>
      </c>
      <c r="AA41" s="9" t="s">
        <v>88</v>
      </c>
    </row>
    <row r="42" spans="20:27" ht="15">
      <c r="T42">
        <f t="shared" si="6"/>
        <v>40</v>
      </c>
      <c r="U42">
        <f t="shared" si="0"/>
        <v>313.16</v>
      </c>
      <c r="V42">
        <f t="shared" si="1"/>
        <v>1.5007360851232505</v>
      </c>
      <c r="W42">
        <f t="shared" si="2"/>
        <v>4.484989189425051</v>
      </c>
      <c r="X42">
        <f t="shared" si="3"/>
        <v>4.485</v>
      </c>
      <c r="Y42">
        <f t="shared" si="4"/>
        <v>6.409</v>
      </c>
      <c r="Z42">
        <f t="shared" si="5"/>
        <v>200</v>
      </c>
      <c r="AA42" s="9" t="s">
        <v>61</v>
      </c>
    </row>
    <row r="43" spans="20:27" ht="15">
      <c r="T43">
        <f t="shared" si="6"/>
        <v>41</v>
      </c>
      <c r="U43">
        <f t="shared" si="0"/>
        <v>314.16</v>
      </c>
      <c r="V43">
        <f t="shared" si="1"/>
        <v>1.4855240688063702</v>
      </c>
      <c r="W43">
        <f t="shared" si="2"/>
        <v>4.417279764819505</v>
      </c>
      <c r="X43">
        <f t="shared" si="3"/>
        <v>4.417</v>
      </c>
      <c r="Y43">
        <f t="shared" si="4"/>
        <v>6.312</v>
      </c>
      <c r="Z43">
        <f t="shared" si="5"/>
        <v>197</v>
      </c>
      <c r="AA43" s="9" t="s">
        <v>26</v>
      </c>
    </row>
    <row r="44" spans="20:27" ht="15">
      <c r="T44">
        <f t="shared" si="6"/>
        <v>42</v>
      </c>
      <c r="U44">
        <f t="shared" si="0"/>
        <v>315.16</v>
      </c>
      <c r="V44">
        <f t="shared" si="1"/>
        <v>1.4704698502643936</v>
      </c>
      <c r="W44">
        <f t="shared" si="2"/>
        <v>4.351279110485864</v>
      </c>
      <c r="X44">
        <f t="shared" si="3"/>
        <v>4.351</v>
      </c>
      <c r="Y44">
        <f t="shared" si="4"/>
        <v>6.218</v>
      </c>
      <c r="Z44">
        <f t="shared" si="5"/>
        <v>194</v>
      </c>
      <c r="AA44" s="9" t="s">
        <v>117</v>
      </c>
    </row>
    <row r="45" spans="20:27" ht="15">
      <c r="T45">
        <f t="shared" si="6"/>
        <v>43</v>
      </c>
      <c r="U45">
        <f t="shared" si="0"/>
        <v>316.16</v>
      </c>
      <c r="V45">
        <f t="shared" si="1"/>
        <v>1.4555673528042519</v>
      </c>
      <c r="W45">
        <f t="shared" si="2"/>
        <v>4.286914969006011</v>
      </c>
      <c r="X45">
        <f t="shared" si="3"/>
        <v>4.287</v>
      </c>
      <c r="Y45">
        <f t="shared" si="4"/>
        <v>6.126</v>
      </c>
      <c r="Z45">
        <f t="shared" si="5"/>
        <v>191</v>
      </c>
      <c r="AA45" s="9" t="s">
        <v>62</v>
      </c>
    </row>
    <row r="46" spans="20:27" ht="15">
      <c r="T46">
        <f t="shared" si="6"/>
        <v>44</v>
      </c>
      <c r="U46">
        <f t="shared" si="0"/>
        <v>317.16</v>
      </c>
      <c r="V46">
        <f t="shared" si="1"/>
        <v>1.4408106052491405</v>
      </c>
      <c r="W46">
        <f t="shared" si="2"/>
        <v>4.224118522224831</v>
      </c>
      <c r="X46">
        <f t="shared" si="3"/>
        <v>4.224</v>
      </c>
      <c r="Y46">
        <f t="shared" si="4"/>
        <v>6.036</v>
      </c>
      <c r="Z46">
        <f t="shared" si="5"/>
        <v>189</v>
      </c>
      <c r="AA46" s="9" t="s">
        <v>78</v>
      </c>
    </row>
    <row r="47" spans="20:27" ht="15">
      <c r="T47">
        <f t="shared" si="6"/>
        <v>45</v>
      </c>
      <c r="U47">
        <f t="shared" si="0"/>
        <v>318.16</v>
      </c>
      <c r="V47">
        <f t="shared" si="1"/>
        <v>1.4261937400081877</v>
      </c>
      <c r="W47">
        <f t="shared" si="2"/>
        <v>4.162824207695762</v>
      </c>
      <c r="X47">
        <f t="shared" si="3"/>
        <v>4.163</v>
      </c>
      <c r="Y47">
        <f t="shared" si="4"/>
        <v>5.949</v>
      </c>
      <c r="Z47">
        <f t="shared" si="5"/>
        <v>186</v>
      </c>
      <c r="AA47" s="9" t="s">
        <v>79</v>
      </c>
    </row>
    <row r="48" spans="20:27" ht="15">
      <c r="T48">
        <f t="shared" si="6"/>
        <v>46</v>
      </c>
      <c r="U48">
        <f t="shared" si="0"/>
        <v>319.16</v>
      </c>
      <c r="V48">
        <f t="shared" si="1"/>
        <v>1.4117109911853305</v>
      </c>
      <c r="W48">
        <f t="shared" si="2"/>
        <v>4.102969546519847</v>
      </c>
      <c r="X48">
        <f t="shared" si="3"/>
        <v>4.103</v>
      </c>
      <c r="Y48">
        <f t="shared" si="4"/>
        <v>5.863</v>
      </c>
      <c r="Z48">
        <f t="shared" si="5"/>
        <v>183</v>
      </c>
      <c r="AA48" s="9" t="s">
        <v>63</v>
      </c>
    </row>
    <row r="49" spans="20:27" ht="15">
      <c r="T49">
        <f t="shared" si="6"/>
        <v>47</v>
      </c>
      <c r="U49">
        <f t="shared" si="0"/>
        <v>320.16</v>
      </c>
      <c r="V49">
        <f t="shared" si="1"/>
        <v>1.397356692727783</v>
      </c>
      <c r="W49">
        <f t="shared" si="2"/>
        <v>4.044494981797474</v>
      </c>
      <c r="X49">
        <f t="shared" si="3"/>
        <v>4.044</v>
      </c>
      <c r="Y49">
        <f t="shared" si="4"/>
        <v>5.78</v>
      </c>
      <c r="Z49">
        <f t="shared" si="5"/>
        <v>181</v>
      </c>
      <c r="AA49" s="9" t="s">
        <v>80</v>
      </c>
    </row>
    <row r="50" spans="20:27" ht="15">
      <c r="T50">
        <f t="shared" si="6"/>
        <v>48</v>
      </c>
      <c r="U50">
        <f t="shared" si="0"/>
        <v>321.16</v>
      </c>
      <c r="V50">
        <f t="shared" si="1"/>
        <v>1.3831252766111959</v>
      </c>
      <c r="W50">
        <f t="shared" si="2"/>
        <v>3.9873437269569862</v>
      </c>
      <c r="X50">
        <f t="shared" si="3"/>
        <v>3.987</v>
      </c>
      <c r="Y50">
        <f t="shared" si="4"/>
        <v>5.698</v>
      </c>
      <c r="Z50">
        <f t="shared" si="5"/>
        <v>178</v>
      </c>
      <c r="AA50" s="9" t="s">
        <v>117</v>
      </c>
    </row>
    <row r="51" spans="20:27" ht="15">
      <c r="T51">
        <f t="shared" si="6"/>
        <v>49</v>
      </c>
      <c r="U51">
        <f t="shared" si="0"/>
        <v>322.16</v>
      </c>
      <c r="V51">
        <f t="shared" si="1"/>
        <v>1.3690112710632434</v>
      </c>
      <c r="W51">
        <f t="shared" si="2"/>
        <v>3.931461623297498</v>
      </c>
      <c r="X51">
        <f t="shared" si="3"/>
        <v>3.931</v>
      </c>
      <c r="Y51">
        <f t="shared" si="4"/>
        <v>5.618</v>
      </c>
      <c r="Z51">
        <f t="shared" si="5"/>
        <v>176</v>
      </c>
      <c r="AA51" s="9" t="s">
        <v>41</v>
      </c>
    </row>
    <row r="52" spans="20:27" ht="15">
      <c r="T52">
        <f t="shared" si="6"/>
        <v>50</v>
      </c>
      <c r="U52">
        <f t="shared" si="0"/>
        <v>323.16</v>
      </c>
      <c r="V52">
        <f t="shared" si="1"/>
        <v>1.3550092988220115</v>
      </c>
      <c r="W52">
        <f t="shared" si="2"/>
        <v>3.8767970061109045</v>
      </c>
      <c r="X52">
        <f t="shared" si="3"/>
        <v>3.877</v>
      </c>
      <c r="Y52">
        <f t="shared" si="4"/>
        <v>5.54</v>
      </c>
      <c r="Z52">
        <f t="shared" si="5"/>
        <v>173</v>
      </c>
      <c r="AA52" s="9" t="s">
        <v>109</v>
      </c>
    </row>
    <row r="53" spans="20:27" ht="15">
      <c r="T53">
        <f aca="true" t="shared" si="7" ref="T53:T61">T52+1</f>
        <v>51</v>
      </c>
      <c r="U53">
        <f t="shared" si="0"/>
        <v>324.16</v>
      </c>
      <c r="V53">
        <f t="shared" si="1"/>
        <v>1.3411140754308946</v>
      </c>
      <c r="W53">
        <f t="shared" si="2"/>
        <v>3.82330057881534</v>
      </c>
      <c r="X53">
        <f t="shared" si="3"/>
        <v>3.823</v>
      </c>
      <c r="Y53">
        <f aca="true" t="shared" si="8" ref="Y53:Y61">(INT(1000*1.42903*W53+0.5)/1000)</f>
        <v>5.464</v>
      </c>
      <c r="AA53" s="9" t="s">
        <v>42</v>
      </c>
    </row>
    <row r="54" spans="20:27" ht="15">
      <c r="T54">
        <f t="shared" si="7"/>
        <v>52</v>
      </c>
      <c r="U54">
        <f t="shared" si="0"/>
        <v>325.16</v>
      </c>
      <c r="V54">
        <f t="shared" si="1"/>
        <v>1.3273204075671003</v>
      </c>
      <c r="W54">
        <f t="shared" si="2"/>
        <v>3.7709252945558958</v>
      </c>
      <c r="X54">
        <f t="shared" si="3"/>
        <v>3.771</v>
      </c>
      <c r="Y54">
        <f t="shared" si="8"/>
        <v>5.389</v>
      </c>
      <c r="AA54" s="9" t="s">
        <v>43</v>
      </c>
    </row>
    <row r="55" spans="20:27" ht="15">
      <c r="T55">
        <f t="shared" si="7"/>
        <v>53</v>
      </c>
      <c r="U55">
        <f t="shared" si="0"/>
        <v>326.16</v>
      </c>
      <c r="V55">
        <f t="shared" si="1"/>
        <v>1.3136231914045027</v>
      </c>
      <c r="W55">
        <f t="shared" si="2"/>
        <v>3.7196262447815385</v>
      </c>
      <c r="X55">
        <f t="shared" si="3"/>
        <v>3.72</v>
      </c>
      <c r="Y55">
        <f t="shared" si="8"/>
        <v>5.315</v>
      </c>
      <c r="AA55" s="9" t="s">
        <v>44</v>
      </c>
    </row>
    <row r="56" spans="20:27" ht="15">
      <c r="T56">
        <f t="shared" si="7"/>
        <v>54</v>
      </c>
      <c r="U56">
        <f t="shared" si="0"/>
        <v>327.16</v>
      </c>
      <c r="V56">
        <f t="shared" si="1"/>
        <v>1.3000174110089233</v>
      </c>
      <c r="W56">
        <f t="shared" si="2"/>
        <v>3.669360554332431</v>
      </c>
      <c r="X56">
        <f t="shared" si="3"/>
        <v>3.669</v>
      </c>
      <c r="Y56">
        <f t="shared" si="8"/>
        <v>5.244</v>
      </c>
      <c r="AA56" s="9" t="s">
        <v>45</v>
      </c>
    </row>
    <row r="57" spans="20:27" ht="15">
      <c r="T57">
        <f t="shared" si="7"/>
        <v>55</v>
      </c>
      <c r="U57">
        <f t="shared" si="0"/>
        <v>328.16</v>
      </c>
      <c r="V57">
        <f t="shared" si="1"/>
        <v>1.2864981367663688</v>
      </c>
      <c r="W57">
        <f t="shared" si="2"/>
        <v>3.6200872826140826</v>
      </c>
      <c r="X57">
        <f t="shared" si="3"/>
        <v>3.62</v>
      </c>
      <c r="Y57">
        <f t="shared" si="8"/>
        <v>5.173</v>
      </c>
      <c r="AA57" s="9" t="s">
        <v>64</v>
      </c>
    </row>
    <row r="58" spans="20:27" ht="15">
      <c r="T58">
        <f t="shared" si="7"/>
        <v>56</v>
      </c>
      <c r="U58">
        <f t="shared" si="0"/>
        <v>329.16</v>
      </c>
      <c r="V58">
        <f t="shared" si="1"/>
        <v>1.2730605238418917</v>
      </c>
      <c r="W58">
        <f t="shared" si="2"/>
        <v>3.57176733045436</v>
      </c>
      <c r="X58">
        <f t="shared" si="3"/>
        <v>3.572</v>
      </c>
      <c r="Y58">
        <f t="shared" si="8"/>
        <v>5.104</v>
      </c>
      <c r="AA58" s="9" t="s">
        <v>65</v>
      </c>
    </row>
    <row r="59" spans="20:27" ht="15">
      <c r="T59">
        <f t="shared" si="7"/>
        <v>57</v>
      </c>
      <c r="U59">
        <f t="shared" si="0"/>
        <v>330.16</v>
      </c>
      <c r="V59">
        <f t="shared" si="1"/>
        <v>1.2596998106699857</v>
      </c>
      <c r="W59">
        <f t="shared" si="2"/>
        <v>3.5243633522794493</v>
      </c>
      <c r="X59">
        <f t="shared" si="3"/>
        <v>3.524</v>
      </c>
      <c r="Y59">
        <f t="shared" si="8"/>
        <v>5.036</v>
      </c>
      <c r="AA59" s="9" t="s">
        <v>117</v>
      </c>
    </row>
    <row r="60" spans="20:25" ht="12.75">
      <c r="T60">
        <f t="shared" si="7"/>
        <v>58</v>
      </c>
      <c r="U60">
        <f t="shared" si="0"/>
        <v>331.16</v>
      </c>
      <c r="V60">
        <f t="shared" si="1"/>
        <v>1.2464113174744682</v>
      </c>
      <c r="W60">
        <f t="shared" si="2"/>
        <v>3.477839673259823</v>
      </c>
      <c r="X60">
        <f t="shared" si="3"/>
        <v>3.478</v>
      </c>
      <c r="Y60">
        <f t="shared" si="8"/>
        <v>4.97</v>
      </c>
    </row>
    <row r="61" spans="20:25" ht="12.75">
      <c r="T61">
        <f t="shared" si="7"/>
        <v>59</v>
      </c>
      <c r="U61">
        <f t="shared" si="0"/>
        <v>332.16</v>
      </c>
      <c r="V61">
        <f t="shared" si="1"/>
        <v>1.233190444818291</v>
      </c>
      <c r="W61">
        <f t="shared" si="2"/>
        <v>3.4321622111101955</v>
      </c>
      <c r="X61">
        <f t="shared" si="3"/>
        <v>3.432</v>
      </c>
      <c r="Y61">
        <f t="shared" si="8"/>
        <v>4.905</v>
      </c>
    </row>
    <row r="62" spans="20:25" ht="12.75">
      <c r="T62">
        <f>T61+1</f>
        <v>60</v>
      </c>
      <c r="U62">
        <f t="shared" si="0"/>
        <v>333.16</v>
      </c>
      <c r="V62">
        <f t="shared" si="1"/>
        <v>1.2200326721817731</v>
      </c>
      <c r="W62">
        <f t="shared" si="2"/>
        <v>3.38729840224255</v>
      </c>
      <c r="X62">
        <f t="shared" si="3"/>
        <v>3.387</v>
      </c>
      <c r="Y62">
        <f>(INT(1000*1.42903*W62+0.5)/1000)</f>
        <v>4.841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workbookViewId="0" topLeftCell="A1">
      <selection activeCell="H2" sqref="H2"/>
    </sheetView>
  </sheetViews>
  <sheetFormatPr defaultColWidth="11.00390625" defaultRowHeight="12.75"/>
  <cols>
    <col min="1" max="6" width="11.00390625" style="0" customWidth="1"/>
    <col min="7" max="7" width="6.25390625" style="0" customWidth="1"/>
    <col min="8" max="8" width="13.625" style="0" customWidth="1"/>
    <col min="9" max="9" width="16.375" style="0" customWidth="1"/>
    <col min="10" max="10" width="12.00390625" style="0" bestFit="1" customWidth="1"/>
    <col min="11" max="12" width="11.00390625" style="0" customWidth="1"/>
    <col min="13" max="13" width="12.125" style="0" customWidth="1"/>
    <col min="14" max="15" width="12.00390625" style="0" bestFit="1" customWidth="1"/>
  </cols>
  <sheetData>
    <row r="1" spans="1:26" ht="18">
      <c r="A1" s="10" t="s">
        <v>39</v>
      </c>
      <c r="B1" s="11"/>
      <c r="C1" s="11"/>
      <c r="D1" s="11"/>
      <c r="E1" s="11"/>
      <c r="F1" s="11"/>
      <c r="G1" s="11"/>
      <c r="H1" s="12" t="s">
        <v>68</v>
      </c>
      <c r="I1" s="12" t="s">
        <v>69</v>
      </c>
      <c r="J1" s="13" t="s">
        <v>121</v>
      </c>
      <c r="K1" s="11"/>
      <c r="L1" s="11"/>
      <c r="M1" s="11"/>
      <c r="S1" t="s">
        <v>56</v>
      </c>
      <c r="T1" t="s">
        <v>49</v>
      </c>
      <c r="U1" t="s">
        <v>50</v>
      </c>
      <c r="V1" t="s">
        <v>55</v>
      </c>
      <c r="W1" t="s">
        <v>51</v>
      </c>
      <c r="X1" t="s">
        <v>52</v>
      </c>
      <c r="Y1" t="s">
        <v>53</v>
      </c>
      <c r="Z1" t="s">
        <v>54</v>
      </c>
    </row>
    <row r="2" spans="1:26" ht="18">
      <c r="A2" s="14" t="s">
        <v>86</v>
      </c>
      <c r="B2" s="11"/>
      <c r="C2" s="11"/>
      <c r="D2" s="11"/>
      <c r="E2" s="11"/>
      <c r="F2" s="11"/>
      <c r="G2" s="11"/>
      <c r="H2" s="19">
        <v>0</v>
      </c>
      <c r="I2" s="20">
        <v>34.3</v>
      </c>
      <c r="J2" s="13" t="s">
        <v>120</v>
      </c>
      <c r="K2" s="11"/>
      <c r="L2" s="11"/>
      <c r="M2" s="11"/>
      <c r="O2" t="s">
        <v>122</v>
      </c>
      <c r="T2">
        <v>0</v>
      </c>
      <c r="U2">
        <f aca="true" t="shared" si="0" ref="U2:U33">T2+273.16</f>
        <v>273.16</v>
      </c>
      <c r="V2">
        <f aca="true" t="shared" si="1" ref="V2:V33">-173.4292+249.6339*(100/U2)+143.3483*LN(U2/100)-21.8492*(U2/100)+0*(-0.033096+0.014259*(U2/100)-0.0017*(U2/100)^2)</f>
        <v>2.3238713048087973</v>
      </c>
      <c r="W2">
        <f aca="true" t="shared" si="2" ref="W2:W33">EXP(V2)</f>
        <v>10.2151437928601</v>
      </c>
      <c r="X2">
        <f aca="true" t="shared" si="3" ref="X2:X33">INT(1000*W2+0.5)/1000</f>
        <v>10.215</v>
      </c>
      <c r="Y2">
        <f aca="true" t="shared" si="4" ref="Y2:Y33">(INT(1000*1.42903*W2+0.5)/1000)</f>
        <v>14.598</v>
      </c>
      <c r="Z2">
        <f aca="true" t="shared" si="5" ref="Z2:Z33">(INT(1000*W2/22.39197+0.5))</f>
        <v>456</v>
      </c>
    </row>
    <row r="3" spans="1:26" ht="15.75">
      <c r="A3" s="14"/>
      <c r="B3" s="11"/>
      <c r="C3" s="11"/>
      <c r="D3" s="11"/>
      <c r="E3" s="11"/>
      <c r="F3" s="11"/>
      <c r="G3" s="11"/>
      <c r="H3" s="12"/>
      <c r="I3" s="12" t="s">
        <v>83</v>
      </c>
      <c r="J3" s="24">
        <f>P5</f>
        <v>361.5228575055899</v>
      </c>
      <c r="K3" s="12"/>
      <c r="L3" s="11"/>
      <c r="M3" s="11"/>
      <c r="O3" s="23">
        <f>P10+P11*O5+P12*O5^2+P13*O5^3+P14*O5^4+P15*O5^5+I2*(P16+P17*O5+P18*O5^2+P19*O5^3)+P20*I2*I2</f>
        <v>2.091255878763042</v>
      </c>
      <c r="T3">
        <f aca="true" t="shared" si="6" ref="T3:T34">T2+1</f>
        <v>1</v>
      </c>
      <c r="U3">
        <f t="shared" si="0"/>
        <v>274.16</v>
      </c>
      <c r="V3">
        <f t="shared" si="1"/>
        <v>2.295862747597667</v>
      </c>
      <c r="W3">
        <f t="shared" si="2"/>
        <v>9.933001990220262</v>
      </c>
      <c r="X3">
        <f t="shared" si="3"/>
        <v>9.933</v>
      </c>
      <c r="Y3">
        <f t="shared" si="4"/>
        <v>14.195</v>
      </c>
      <c r="Z3">
        <f t="shared" si="5"/>
        <v>444</v>
      </c>
    </row>
    <row r="4" spans="1:26" ht="15.75">
      <c r="A4" s="14" t="s">
        <v>118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O4" t="s">
        <v>8</v>
      </c>
      <c r="P4" t="s">
        <v>128</v>
      </c>
      <c r="T4">
        <f t="shared" si="6"/>
        <v>2</v>
      </c>
      <c r="U4">
        <f t="shared" si="0"/>
        <v>275.16</v>
      </c>
      <c r="V4">
        <f t="shared" si="1"/>
        <v>2.268369882820302</v>
      </c>
      <c r="W4">
        <f t="shared" si="2"/>
        <v>9.663635109980344</v>
      </c>
      <c r="X4">
        <f t="shared" si="3"/>
        <v>9.664</v>
      </c>
      <c r="Y4">
        <f t="shared" si="4"/>
        <v>13.81</v>
      </c>
      <c r="Z4">
        <f t="shared" si="5"/>
        <v>432</v>
      </c>
    </row>
    <row r="5" spans="1:26" ht="15.75">
      <c r="A5" s="14" t="s">
        <v>119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>
        <f>LN((298.15-H2)/(273.15+H2))</f>
        <v>0.0875756207273883</v>
      </c>
      <c r="P5" s="23">
        <f>1000*EXP(O3)/22.3916</f>
        <v>361.5228575055899</v>
      </c>
      <c r="T5">
        <f t="shared" si="6"/>
        <v>3</v>
      </c>
      <c r="U5">
        <f t="shared" si="0"/>
        <v>276.16</v>
      </c>
      <c r="V5">
        <f t="shared" si="1"/>
        <v>2.2413802274714882</v>
      </c>
      <c r="W5">
        <f t="shared" si="2"/>
        <v>9.40630517273131</v>
      </c>
      <c r="X5">
        <f t="shared" si="3"/>
        <v>9.406</v>
      </c>
      <c r="Y5">
        <f t="shared" si="4"/>
        <v>13.442</v>
      </c>
      <c r="Z5">
        <f t="shared" si="5"/>
        <v>420</v>
      </c>
    </row>
    <row r="6" spans="1:26" ht="15">
      <c r="A6" s="1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T6">
        <f t="shared" si="6"/>
        <v>4</v>
      </c>
      <c r="U6">
        <f t="shared" si="0"/>
        <v>277.16</v>
      </c>
      <c r="V6">
        <f t="shared" si="1"/>
        <v>2.2148815283553773</v>
      </c>
      <c r="W6">
        <f t="shared" si="2"/>
        <v>9.160323808694372</v>
      </c>
      <c r="X6">
        <f t="shared" si="3"/>
        <v>9.16</v>
      </c>
      <c r="Y6">
        <f t="shared" si="4"/>
        <v>13.09</v>
      </c>
      <c r="Z6">
        <f t="shared" si="5"/>
        <v>409</v>
      </c>
    </row>
    <row r="7" spans="1:26" ht="15.75">
      <c r="A7" s="15" t="s">
        <v>93</v>
      </c>
      <c r="B7" s="11"/>
      <c r="C7" s="11"/>
      <c r="D7" s="11"/>
      <c r="E7" s="11"/>
      <c r="F7" s="11"/>
      <c r="G7" s="11"/>
      <c r="H7" s="16"/>
      <c r="I7" s="12"/>
      <c r="J7" s="12"/>
      <c r="K7" s="12"/>
      <c r="L7" s="11"/>
      <c r="M7" s="11"/>
      <c r="P7" s="9"/>
      <c r="T7">
        <f t="shared" si="6"/>
        <v>5</v>
      </c>
      <c r="U7">
        <f t="shared" si="0"/>
        <v>278.16</v>
      </c>
      <c r="V7">
        <f t="shared" si="1"/>
        <v>2.188861757418721</v>
      </c>
      <c r="W7">
        <f t="shared" si="2"/>
        <v>8.925048460677251</v>
      </c>
      <c r="X7">
        <f t="shared" si="3"/>
        <v>8.925</v>
      </c>
      <c r="Y7">
        <f t="shared" si="4"/>
        <v>12.754</v>
      </c>
      <c r="Z7">
        <f t="shared" si="5"/>
        <v>399</v>
      </c>
    </row>
    <row r="8" spans="1:26" ht="15.75">
      <c r="A8" s="15" t="s">
        <v>77</v>
      </c>
      <c r="B8" s="11"/>
      <c r="C8" s="11"/>
      <c r="D8" s="11"/>
      <c r="E8" s="11"/>
      <c r="F8" s="11"/>
      <c r="G8" s="11"/>
      <c r="H8" s="16"/>
      <c r="I8" s="12"/>
      <c r="J8" s="12"/>
      <c r="K8" s="12"/>
      <c r="L8" s="11"/>
      <c r="M8" s="11"/>
      <c r="P8" s="9"/>
      <c r="T8">
        <f t="shared" si="6"/>
        <v>6</v>
      </c>
      <c r="U8">
        <f t="shared" si="0"/>
        <v>279.16</v>
      </c>
      <c r="V8">
        <f t="shared" si="1"/>
        <v>2.1633091071926245</v>
      </c>
      <c r="W8">
        <f t="shared" si="2"/>
        <v>8.699878910171847</v>
      </c>
      <c r="X8">
        <f t="shared" si="3"/>
        <v>8.7</v>
      </c>
      <c r="Y8">
        <f t="shared" si="4"/>
        <v>12.432</v>
      </c>
      <c r="Z8">
        <f t="shared" si="5"/>
        <v>389</v>
      </c>
    </row>
    <row r="9" spans="1:26" ht="15.75">
      <c r="A9" s="15" t="s">
        <v>0</v>
      </c>
      <c r="B9" s="11"/>
      <c r="C9" s="11"/>
      <c r="D9" s="11"/>
      <c r="E9" s="11"/>
      <c r="F9" s="11"/>
      <c r="G9" s="11"/>
      <c r="H9" s="17"/>
      <c r="I9" s="12"/>
      <c r="J9" s="12"/>
      <c r="K9" s="12"/>
      <c r="L9" s="11"/>
      <c r="M9" s="11"/>
      <c r="T9">
        <f t="shared" si="6"/>
        <v>7</v>
      </c>
      <c r="U9">
        <f t="shared" si="0"/>
        <v>280.16</v>
      </c>
      <c r="V9">
        <f t="shared" si="1"/>
        <v>2.1382119863393427</v>
      </c>
      <c r="W9">
        <f t="shared" si="2"/>
        <v>8.484254096524547</v>
      </c>
      <c r="X9">
        <f t="shared" si="3"/>
        <v>8.484</v>
      </c>
      <c r="Y9">
        <f t="shared" si="4"/>
        <v>12.124</v>
      </c>
      <c r="Z9">
        <f t="shared" si="5"/>
        <v>379</v>
      </c>
    </row>
    <row r="10" spans="1:26" ht="15.75">
      <c r="A10" s="15" t="s">
        <v>1</v>
      </c>
      <c r="B10" s="11"/>
      <c r="C10" s="11"/>
      <c r="D10" s="11"/>
      <c r="E10" s="11"/>
      <c r="F10" s="11"/>
      <c r="G10" s="11"/>
      <c r="H10" s="17"/>
      <c r="I10" s="12"/>
      <c r="J10" s="12"/>
      <c r="K10" s="11"/>
      <c r="L10" s="11"/>
      <c r="M10" s="11"/>
      <c r="O10" t="s">
        <v>94</v>
      </c>
      <c r="P10" s="22">
        <v>2.00856</v>
      </c>
      <c r="T10">
        <f t="shared" si="6"/>
        <v>8</v>
      </c>
      <c r="U10">
        <f t="shared" si="0"/>
        <v>281.16</v>
      </c>
      <c r="V10">
        <f t="shared" si="1"/>
        <v>2.1135590153010995</v>
      </c>
      <c r="W10">
        <f t="shared" si="2"/>
        <v>8.27764920213851</v>
      </c>
      <c r="X10">
        <f t="shared" si="3"/>
        <v>8.278</v>
      </c>
      <c r="Y10">
        <f t="shared" si="4"/>
        <v>11.829</v>
      </c>
      <c r="Z10">
        <f t="shared" si="5"/>
        <v>370</v>
      </c>
    </row>
    <row r="11" spans="1:26" ht="15.75">
      <c r="A11" s="15" t="s">
        <v>103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t="s">
        <v>95</v>
      </c>
      <c r="P11" s="22">
        <v>3.224</v>
      </c>
      <c r="T11">
        <f t="shared" si="6"/>
        <v>9</v>
      </c>
      <c r="U11">
        <f t="shared" si="0"/>
        <v>282.16</v>
      </c>
      <c r="V11">
        <f t="shared" si="1"/>
        <v>2.0893390220491384</v>
      </c>
      <c r="W11">
        <f t="shared" si="2"/>
        <v>8.079572979374587</v>
      </c>
      <c r="X11">
        <f t="shared" si="3"/>
        <v>8.08</v>
      </c>
      <c r="Y11">
        <f t="shared" si="4"/>
        <v>11.546</v>
      </c>
      <c r="Z11">
        <f t="shared" si="5"/>
        <v>361</v>
      </c>
    </row>
    <row r="12" spans="1:26" ht="15.75">
      <c r="A12" s="1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t="s">
        <v>96</v>
      </c>
      <c r="P12" s="22">
        <v>3.99063</v>
      </c>
      <c r="T12">
        <f t="shared" si="6"/>
        <v>10</v>
      </c>
      <c r="U12">
        <f t="shared" si="0"/>
        <v>283.16</v>
      </c>
      <c r="V12">
        <f t="shared" si="1"/>
        <v>2.0655410379295205</v>
      </c>
      <c r="W12">
        <f t="shared" si="2"/>
        <v>7.889565297211514</v>
      </c>
      <c r="X12">
        <f t="shared" si="3"/>
        <v>7.89</v>
      </c>
      <c r="Y12">
        <f t="shared" si="4"/>
        <v>11.274</v>
      </c>
      <c r="Z12">
        <f t="shared" si="5"/>
        <v>352</v>
      </c>
    </row>
    <row r="13" spans="1:26" ht="12.75">
      <c r="A13" s="11" t="s">
        <v>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O13" t="s">
        <v>97</v>
      </c>
      <c r="P13" s="22">
        <v>4.80299</v>
      </c>
      <c r="T13">
        <f t="shared" si="6"/>
        <v>11</v>
      </c>
      <c r="U13">
        <f t="shared" si="0"/>
        <v>284.16</v>
      </c>
      <c r="V13">
        <f t="shared" si="1"/>
        <v>2.0421542936035593</v>
      </c>
      <c r="W13">
        <f t="shared" si="2"/>
        <v>7.707194887891004</v>
      </c>
      <c r="X13">
        <f t="shared" si="3"/>
        <v>7.707</v>
      </c>
      <c r="Y13">
        <f t="shared" si="4"/>
        <v>11.014</v>
      </c>
      <c r="Z13">
        <f t="shared" si="5"/>
        <v>344</v>
      </c>
    </row>
    <row r="14" spans="1:26" ht="12.75">
      <c r="A14" s="11" t="s">
        <v>90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O14" t="s">
        <v>98</v>
      </c>
      <c r="P14" s="22">
        <v>0.978188</v>
      </c>
      <c r="T14">
        <f t="shared" si="6"/>
        <v>12</v>
      </c>
      <c r="U14">
        <f t="shared" si="0"/>
        <v>285.16</v>
      </c>
      <c r="V14">
        <f t="shared" si="1"/>
        <v>2.0191682150807893</v>
      </c>
      <c r="W14">
        <f t="shared" si="2"/>
        <v>7.532057275699043</v>
      </c>
      <c r="X14">
        <f t="shared" si="3"/>
        <v>7.532</v>
      </c>
      <c r="Y14">
        <f t="shared" si="4"/>
        <v>10.764</v>
      </c>
      <c r="Z14">
        <f t="shared" si="5"/>
        <v>336</v>
      </c>
    </row>
    <row r="15" spans="1:26" ht="12.75">
      <c r="A15" s="21" t="s">
        <v>133</v>
      </c>
      <c r="B15" s="11"/>
      <c r="C15" s="11"/>
      <c r="D15" s="11"/>
      <c r="E15" s="11"/>
      <c r="F15" s="11" t="s">
        <v>37</v>
      </c>
      <c r="G15" s="11"/>
      <c r="H15" s="11"/>
      <c r="I15" s="11"/>
      <c r="J15" s="11"/>
      <c r="K15" s="11"/>
      <c r="L15" s="11"/>
      <c r="M15" s="11"/>
      <c r="O15" t="s">
        <v>99</v>
      </c>
      <c r="P15" s="22">
        <v>1.71069</v>
      </c>
      <c r="T15">
        <f t="shared" si="6"/>
        <v>13</v>
      </c>
      <c r="U15">
        <f t="shared" si="0"/>
        <v>286.16</v>
      </c>
      <c r="V15">
        <f t="shared" si="1"/>
        <v>1.996572419840966</v>
      </c>
      <c r="W15">
        <f t="shared" si="2"/>
        <v>7.363772871748807</v>
      </c>
      <c r="X15">
        <f t="shared" si="3"/>
        <v>7.364</v>
      </c>
      <c r="Y15">
        <f t="shared" si="4"/>
        <v>10.523</v>
      </c>
      <c r="Z15">
        <f t="shared" si="5"/>
        <v>329</v>
      </c>
    </row>
    <row r="16" spans="1:26" ht="15.75">
      <c r="A16" s="21" t="s">
        <v>38</v>
      </c>
      <c r="B16" s="11"/>
      <c r="C16" s="11"/>
      <c r="D16" s="11"/>
      <c r="E16" s="11"/>
      <c r="F16" s="11"/>
      <c r="G16" s="11"/>
      <c r="H16" s="11"/>
      <c r="I16" s="13"/>
      <c r="J16" s="13"/>
      <c r="K16" s="13"/>
      <c r="L16" s="13"/>
      <c r="M16" s="11"/>
      <c r="O16" t="s">
        <v>3</v>
      </c>
      <c r="P16" s="22">
        <v>-0.00624097</v>
      </c>
      <c r="T16">
        <f t="shared" si="6"/>
        <v>14</v>
      </c>
      <c r="U16">
        <f t="shared" si="0"/>
        <v>287.16</v>
      </c>
      <c r="V16">
        <f t="shared" si="1"/>
        <v>1.9743567130446706</v>
      </c>
      <c r="W16">
        <f t="shared" si="2"/>
        <v>7.201985220200309</v>
      </c>
      <c r="X16">
        <f t="shared" si="3"/>
        <v>7.202</v>
      </c>
      <c r="Y16">
        <f t="shared" si="4"/>
        <v>10.292</v>
      </c>
      <c r="Z16">
        <f t="shared" si="5"/>
        <v>322</v>
      </c>
    </row>
    <row r="17" spans="9:26" ht="15.75">
      <c r="I17" s="2"/>
      <c r="J17" s="2"/>
      <c r="K17" s="2"/>
      <c r="L17" s="2"/>
      <c r="O17" t="s">
        <v>4</v>
      </c>
      <c r="P17" s="22">
        <v>-0.00693498</v>
      </c>
      <c r="T17">
        <f t="shared" si="6"/>
        <v>15</v>
      </c>
      <c r="U17">
        <f t="shared" si="0"/>
        <v>288.16</v>
      </c>
      <c r="V17">
        <f t="shared" si="1"/>
        <v>1.9525110838277655</v>
      </c>
      <c r="W17">
        <f t="shared" si="2"/>
        <v>7.046359382705722</v>
      </c>
      <c r="X17">
        <f t="shared" si="3"/>
        <v>7.046</v>
      </c>
      <c r="Y17">
        <f t="shared" si="4"/>
        <v>10.069</v>
      </c>
      <c r="Z17">
        <f t="shared" si="5"/>
        <v>315</v>
      </c>
    </row>
    <row r="18" spans="8:26" ht="15.75">
      <c r="H18" s="3"/>
      <c r="I18" s="3"/>
      <c r="J18" s="3"/>
      <c r="K18" s="3"/>
      <c r="L18" s="2"/>
      <c r="O18" t="s">
        <v>5</v>
      </c>
      <c r="P18" s="22">
        <v>0.00690358</v>
      </c>
      <c r="T18">
        <f t="shared" si="6"/>
        <v>16</v>
      </c>
      <c r="U18">
        <f t="shared" si="0"/>
        <v>289.16</v>
      </c>
      <c r="V18">
        <f t="shared" si="1"/>
        <v>1.931025701680312</v>
      </c>
      <c r="W18">
        <f t="shared" si="2"/>
        <v>6.896580449154645</v>
      </c>
      <c r="X18">
        <f t="shared" si="3"/>
        <v>6.897</v>
      </c>
      <c r="Y18">
        <f t="shared" si="4"/>
        <v>9.855</v>
      </c>
      <c r="Z18">
        <f t="shared" si="5"/>
        <v>308</v>
      </c>
    </row>
    <row r="19" spans="8:26" ht="15.75">
      <c r="H19" s="7"/>
      <c r="I19" s="2"/>
      <c r="J19" s="2"/>
      <c r="K19" s="2"/>
      <c r="L19" s="2"/>
      <c r="O19" t="s">
        <v>6</v>
      </c>
      <c r="P19" s="22">
        <v>-0.00429155</v>
      </c>
      <c r="T19">
        <f t="shared" si="6"/>
        <v>17</v>
      </c>
      <c r="U19">
        <f t="shared" si="0"/>
        <v>290.16</v>
      </c>
      <c r="V19">
        <f t="shared" si="1"/>
        <v>1.9098909129054107</v>
      </c>
      <c r="W19">
        <f t="shared" si="2"/>
        <v>6.752352163874149</v>
      </c>
      <c r="X19">
        <f t="shared" si="3"/>
        <v>6.752</v>
      </c>
      <c r="Y19">
        <f t="shared" si="4"/>
        <v>9.649</v>
      </c>
      <c r="Z19">
        <f t="shared" si="5"/>
        <v>302</v>
      </c>
    </row>
    <row r="20" spans="8:26" ht="15.75">
      <c r="H20" s="4"/>
      <c r="I20" s="4"/>
      <c r="J20" s="4"/>
      <c r="K20" s="4"/>
      <c r="L20" s="2"/>
      <c r="O20" t="s">
        <v>7</v>
      </c>
      <c r="P20" s="22">
        <v>-3.1168E-07</v>
      </c>
      <c r="T20">
        <f t="shared" si="6"/>
        <v>18</v>
      </c>
      <c r="U20">
        <f t="shared" si="0"/>
        <v>291.16</v>
      </c>
      <c r="V20">
        <f t="shared" si="1"/>
        <v>1.88909723715755</v>
      </c>
      <c r="W20">
        <f t="shared" si="2"/>
        <v>6.6133956574748805</v>
      </c>
      <c r="X20">
        <f t="shared" si="3"/>
        <v>6.613</v>
      </c>
      <c r="Y20">
        <f t="shared" si="4"/>
        <v>9.451</v>
      </c>
      <c r="Z20">
        <f t="shared" si="5"/>
        <v>295</v>
      </c>
    </row>
    <row r="21" spans="8:26" ht="15.75">
      <c r="H21" s="2"/>
      <c r="I21" s="1"/>
      <c r="J21" s="1"/>
      <c r="K21" s="1"/>
      <c r="L21" s="1"/>
      <c r="T21">
        <f t="shared" si="6"/>
        <v>19</v>
      </c>
      <c r="U21">
        <f t="shared" si="0"/>
        <v>292.16</v>
      </c>
      <c r="V21">
        <f t="shared" si="1"/>
        <v>1.8686353640576598</v>
      </c>
      <c r="W21">
        <f t="shared" si="2"/>
        <v>6.479448275422716</v>
      </c>
      <c r="X21">
        <f t="shared" si="3"/>
        <v>6.479</v>
      </c>
      <c r="Y21">
        <f t="shared" si="4"/>
        <v>9.259</v>
      </c>
      <c r="Z21">
        <f t="shared" si="5"/>
        <v>289</v>
      </c>
    </row>
    <row r="22" spans="8:26" ht="15.75">
      <c r="H22" s="2"/>
      <c r="L22" s="1"/>
      <c r="T22">
        <f t="shared" si="6"/>
        <v>20</v>
      </c>
      <c r="U22">
        <f t="shared" si="0"/>
        <v>293.16</v>
      </c>
      <c r="V22">
        <f t="shared" si="1"/>
        <v>1.8484961498830899</v>
      </c>
      <c r="W22">
        <f t="shared" si="2"/>
        <v>6.350262495238751</v>
      </c>
      <c r="X22">
        <f t="shared" si="3"/>
        <v>6.35</v>
      </c>
      <c r="Y22">
        <f t="shared" si="4"/>
        <v>9.075</v>
      </c>
      <c r="Z22">
        <f t="shared" si="5"/>
        <v>284</v>
      </c>
    </row>
    <row r="23" spans="12:26" ht="15.75">
      <c r="L23" s="1"/>
      <c r="T23">
        <f t="shared" si="6"/>
        <v>21</v>
      </c>
      <c r="U23">
        <f t="shared" si="0"/>
        <v>294.16</v>
      </c>
      <c r="V23">
        <f t="shared" si="1"/>
        <v>1.828670614330818</v>
      </c>
      <c r="W23">
        <f t="shared" si="2"/>
        <v>6.225604924966193</v>
      </c>
      <c r="X23">
        <f t="shared" si="3"/>
        <v>6.226</v>
      </c>
      <c r="Y23">
        <f t="shared" si="4"/>
        <v>8.897</v>
      </c>
      <c r="Z23">
        <f t="shared" si="5"/>
        <v>278</v>
      </c>
    </row>
    <row r="24" spans="8:26" ht="15.75">
      <c r="H24" s="5"/>
      <c r="I24" s="5"/>
      <c r="J24" s="5"/>
      <c r="K24" s="5"/>
      <c r="L24" s="1"/>
      <c r="T24">
        <f t="shared" si="6"/>
        <v>22</v>
      </c>
      <c r="U24">
        <f t="shared" si="0"/>
        <v>295.16</v>
      </c>
      <c r="V24">
        <f t="shared" si="1"/>
        <v>1.80914993735189</v>
      </c>
      <c r="W24">
        <f t="shared" si="2"/>
        <v>6.10525537620433</v>
      </c>
      <c r="X24">
        <f t="shared" si="3"/>
        <v>6.105</v>
      </c>
      <c r="Y24">
        <f t="shared" si="4"/>
        <v>8.725</v>
      </c>
      <c r="Z24">
        <f t="shared" si="5"/>
        <v>273</v>
      </c>
    </row>
    <row r="25" spans="8:26" ht="15.75">
      <c r="H25" s="5"/>
      <c r="I25" s="5"/>
      <c r="J25" s="5"/>
      <c r="K25" s="5"/>
      <c r="L25" s="1"/>
      <c r="T25">
        <f t="shared" si="6"/>
        <v>23</v>
      </c>
      <c r="U25">
        <f t="shared" si="0"/>
        <v>296.16</v>
      </c>
      <c r="V25">
        <f t="shared" si="1"/>
        <v>1.7899254560553004</v>
      </c>
      <c r="W25">
        <f t="shared" si="2"/>
        <v>5.989006005610359</v>
      </c>
      <c r="X25">
        <f t="shared" si="3"/>
        <v>5.989</v>
      </c>
      <c r="Y25">
        <f t="shared" si="4"/>
        <v>8.558</v>
      </c>
      <c r="Z25">
        <f t="shared" si="5"/>
        <v>267</v>
      </c>
    </row>
    <row r="26" spans="8:26" ht="15.75">
      <c r="H26" s="6"/>
      <c r="I26" s="6"/>
      <c r="J26" s="6"/>
      <c r="K26" s="6"/>
      <c r="L26" s="1"/>
      <c r="T26">
        <f t="shared" si="6"/>
        <v>24</v>
      </c>
      <c r="U26">
        <f t="shared" si="0"/>
        <v>297.16</v>
      </c>
      <c r="V26">
        <f t="shared" si="1"/>
        <v>1.7709886616799082</v>
      </c>
      <c r="W26">
        <f t="shared" si="2"/>
        <v>5.8766605193136</v>
      </c>
      <c r="X26">
        <f t="shared" si="3"/>
        <v>5.877</v>
      </c>
      <c r="Y26">
        <f t="shared" si="4"/>
        <v>8.398</v>
      </c>
      <c r="Z26">
        <f t="shared" si="5"/>
        <v>262</v>
      </c>
    </row>
    <row r="27" spans="8:26" ht="15.75">
      <c r="H27" s="8"/>
      <c r="I27" s="5"/>
      <c r="J27" s="5"/>
      <c r="K27" s="5"/>
      <c r="L27" s="1"/>
      <c r="T27">
        <f t="shared" si="6"/>
        <v>25</v>
      </c>
      <c r="U27">
        <f t="shared" si="0"/>
        <v>298.16</v>
      </c>
      <c r="V27">
        <f t="shared" si="1"/>
        <v>1.7523311966318857</v>
      </c>
      <c r="W27">
        <f t="shared" si="2"/>
        <v>5.768033435169709</v>
      </c>
      <c r="X27">
        <f t="shared" si="3"/>
        <v>5.768</v>
      </c>
      <c r="Y27">
        <f t="shared" si="4"/>
        <v>8.243</v>
      </c>
      <c r="Z27">
        <f t="shared" si="5"/>
        <v>258</v>
      </c>
    </row>
    <row r="28" spans="8:26" ht="15.75">
      <c r="H28" s="6"/>
      <c r="I28" s="6"/>
      <c r="J28" s="6"/>
      <c r="K28" s="6"/>
      <c r="T28">
        <f t="shared" si="6"/>
        <v>26</v>
      </c>
      <c r="U28">
        <f t="shared" si="0"/>
        <v>299.16</v>
      </c>
      <c r="V28">
        <f t="shared" si="1"/>
        <v>1.733944851587239</v>
      </c>
      <c r="W28">
        <f t="shared" si="2"/>
        <v>5.662949398237977</v>
      </c>
      <c r="X28">
        <f t="shared" si="3"/>
        <v>5.663</v>
      </c>
      <c r="Y28">
        <f t="shared" si="4"/>
        <v>8.093</v>
      </c>
      <c r="Z28">
        <f t="shared" si="5"/>
        <v>253</v>
      </c>
    </row>
    <row r="29" spans="20:26" ht="12.75">
      <c r="T29">
        <f t="shared" si="6"/>
        <v>27</v>
      </c>
      <c r="U29">
        <f t="shared" si="0"/>
        <v>300.16</v>
      </c>
      <c r="V29">
        <f t="shared" si="1"/>
        <v>1.7158215626568705</v>
      </c>
      <c r="W29">
        <f t="shared" si="2"/>
        <v>5.561242545253678</v>
      </c>
      <c r="X29">
        <f t="shared" si="3"/>
        <v>5.561</v>
      </c>
      <c r="Y29">
        <f t="shared" si="4"/>
        <v>7.947</v>
      </c>
      <c r="Z29">
        <f t="shared" si="5"/>
        <v>248</v>
      </c>
    </row>
    <row r="30" spans="20:26" ht="12.75">
      <c r="T30">
        <f t="shared" si="6"/>
        <v>28</v>
      </c>
      <c r="U30">
        <f t="shared" si="0"/>
        <v>301.16</v>
      </c>
      <c r="V30">
        <f t="shared" si="1"/>
        <v>1.697953408612932</v>
      </c>
      <c r="W30">
        <f t="shared" si="2"/>
        <v>5.462755914239071</v>
      </c>
      <c r="X30">
        <f t="shared" si="3"/>
        <v>5.463</v>
      </c>
      <c r="Y30">
        <f t="shared" si="4"/>
        <v>7.806</v>
      </c>
      <c r="Z30">
        <f t="shared" si="5"/>
        <v>244</v>
      </c>
    </row>
    <row r="31" spans="20:26" ht="12.75">
      <c r="T31">
        <f t="shared" si="6"/>
        <v>29</v>
      </c>
      <c r="U31">
        <f t="shared" si="0"/>
        <v>302.16</v>
      </c>
      <c r="V31">
        <f t="shared" si="1"/>
        <v>1.6803326081752346</v>
      </c>
      <c r="W31">
        <f t="shared" si="2"/>
        <v>5.367340895726451</v>
      </c>
      <c r="X31">
        <f t="shared" si="3"/>
        <v>5.367</v>
      </c>
      <c r="Y31">
        <f t="shared" si="4"/>
        <v>7.67</v>
      </c>
      <c r="Z31">
        <f t="shared" si="5"/>
        <v>240</v>
      </c>
    </row>
    <row r="32" spans="20:26" ht="12.75">
      <c r="T32">
        <f t="shared" si="6"/>
        <v>30</v>
      </c>
      <c r="U32">
        <f t="shared" si="0"/>
        <v>303.16</v>
      </c>
      <c r="V32">
        <f t="shared" si="1"/>
        <v>1.6629515173558644</v>
      </c>
      <c r="W32">
        <f t="shared" si="2"/>
        <v>5.274856722362811</v>
      </c>
      <c r="X32">
        <f t="shared" si="3"/>
        <v>5.275</v>
      </c>
      <c r="Y32">
        <f t="shared" si="4"/>
        <v>7.538</v>
      </c>
      <c r="Z32">
        <f t="shared" si="5"/>
        <v>236</v>
      </c>
    </row>
    <row r="33" spans="20:26" ht="12.75">
      <c r="T33">
        <f t="shared" si="6"/>
        <v>31</v>
      </c>
      <c r="U33">
        <f t="shared" si="0"/>
        <v>304.16</v>
      </c>
      <c r="V33">
        <f t="shared" si="1"/>
        <v>1.6458026268606858</v>
      </c>
      <c r="W33">
        <f t="shared" si="2"/>
        <v>5.185169993940752</v>
      </c>
      <c r="X33">
        <f t="shared" si="3"/>
        <v>5.185</v>
      </c>
      <c r="Y33">
        <f t="shared" si="4"/>
        <v>7.41</v>
      </c>
      <c r="Z33">
        <f t="shared" si="5"/>
        <v>232</v>
      </c>
    </row>
    <row r="34" spans="20:26" ht="12.75">
      <c r="T34">
        <f t="shared" si="6"/>
        <v>32</v>
      </c>
      <c r="U34">
        <f aca="true" t="shared" si="7" ref="U34:U62">T34+273.16</f>
        <v>305.16</v>
      </c>
      <c r="V34">
        <f aca="true" t="shared" si="8" ref="V34:V62">-173.4292+249.6339*(100/U34)+143.3483*LN(U34/100)-21.8492*(U34/100)+0*(-0.033096+0.014259*(U34/100)-0.0017*(U34/100)^2)</f>
        <v>1.6288785595465214</v>
      </c>
      <c r="W34">
        <f aca="true" t="shared" si="9" ref="W34:W62">EXP(V34)</f>
        <v>5.098154235148135</v>
      </c>
      <c r="X34">
        <f aca="true" t="shared" si="10" ref="X34:X62">INT(1000*W34+0.5)/1000</f>
        <v>5.098</v>
      </c>
      <c r="Y34">
        <f aca="true" t="shared" si="11" ref="Y34:Y62">(INT(1000*1.42903*W34+0.5)/1000)</f>
        <v>7.285</v>
      </c>
      <c r="Z34">
        <f aca="true" t="shared" si="12" ref="Z34:Z52">(INT(1000*W34/22.39197+0.5))</f>
        <v>228</v>
      </c>
    </row>
    <row r="35" spans="20:26" ht="12.75">
      <c r="T35">
        <f aca="true" t="shared" si="13" ref="T35:T62">T34+1</f>
        <v>33</v>
      </c>
      <c r="U35">
        <f t="shared" si="7"/>
        <v>306.16</v>
      </c>
      <c r="V35">
        <f t="shared" si="8"/>
        <v>1.6121720679327467</v>
      </c>
      <c r="W35">
        <f t="shared" si="9"/>
        <v>5.013689483553499</v>
      </c>
      <c r="X35">
        <f t="shared" si="10"/>
        <v>5.014</v>
      </c>
      <c r="Y35">
        <f t="shared" si="11"/>
        <v>7.165</v>
      </c>
      <c r="Z35">
        <f t="shared" si="12"/>
        <v>224</v>
      </c>
    </row>
    <row r="36" spans="20:26" ht="12.75">
      <c r="T36">
        <f t="shared" si="13"/>
        <v>34</v>
      </c>
      <c r="U36">
        <f t="shared" si="7"/>
        <v>307.16</v>
      </c>
      <c r="V36">
        <f t="shared" si="8"/>
        <v>1.5956760317652225</v>
      </c>
      <c r="W36">
        <f t="shared" si="9"/>
        <v>4.931661905545049</v>
      </c>
      <c r="X36">
        <f t="shared" si="10"/>
        <v>4.932</v>
      </c>
      <c r="Y36">
        <f t="shared" si="11"/>
        <v>7.047</v>
      </c>
      <c r="Z36">
        <f t="shared" si="12"/>
        <v>220</v>
      </c>
    </row>
    <row r="37" spans="20:26" ht="12.75">
      <c r="T37">
        <f t="shared" si="13"/>
        <v>35</v>
      </c>
      <c r="U37">
        <f t="shared" si="7"/>
        <v>308.16</v>
      </c>
      <c r="V37">
        <f t="shared" si="8"/>
        <v>1.5793834556325095</v>
      </c>
      <c r="W37">
        <f t="shared" si="9"/>
        <v>4.85196343813778</v>
      </c>
      <c r="X37">
        <f t="shared" si="10"/>
        <v>4.852</v>
      </c>
      <c r="Y37">
        <f t="shared" si="11"/>
        <v>6.934</v>
      </c>
      <c r="Z37">
        <f t="shared" si="12"/>
        <v>217</v>
      </c>
    </row>
    <row r="38" spans="20:26" ht="12.75">
      <c r="T38">
        <f t="shared" si="13"/>
        <v>36</v>
      </c>
      <c r="U38">
        <f t="shared" si="7"/>
        <v>309.16</v>
      </c>
      <c r="V38">
        <f t="shared" si="8"/>
        <v>1.5632874666321328</v>
      </c>
      <c r="W38">
        <f t="shared" si="9"/>
        <v>4.774491454722195</v>
      </c>
      <c r="X38">
        <f t="shared" si="10"/>
        <v>4.774</v>
      </c>
      <c r="Y38">
        <f t="shared" si="11"/>
        <v>6.823</v>
      </c>
      <c r="Z38">
        <f t="shared" si="12"/>
        <v>213</v>
      </c>
    </row>
    <row r="39" spans="20:26" ht="12.75">
      <c r="T39">
        <f t="shared" si="13"/>
        <v>37</v>
      </c>
      <c r="U39">
        <f t="shared" si="7"/>
        <v>310.16</v>
      </c>
      <c r="V39">
        <f t="shared" si="8"/>
        <v>1.5473813120860598</v>
      </c>
      <c r="W39">
        <f t="shared" si="9"/>
        <v>4.699148452990275</v>
      </c>
      <c r="X39">
        <f t="shared" si="10"/>
        <v>4.699</v>
      </c>
      <c r="Y39">
        <f t="shared" si="11"/>
        <v>6.715</v>
      </c>
      <c r="Z39">
        <f t="shared" si="12"/>
        <v>210</v>
      </c>
    </row>
    <row r="40" spans="20:26" ht="12.75">
      <c r="T40">
        <f t="shared" si="13"/>
        <v>38</v>
      </c>
      <c r="U40">
        <f t="shared" si="7"/>
        <v>311.16</v>
      </c>
      <c r="V40">
        <f t="shared" si="8"/>
        <v>1.5316583573043232</v>
      </c>
      <c r="W40">
        <f t="shared" si="9"/>
        <v>4.625841763414596</v>
      </c>
      <c r="X40">
        <f t="shared" si="10"/>
        <v>4.626</v>
      </c>
      <c r="Y40">
        <f t="shared" si="11"/>
        <v>6.61</v>
      </c>
      <c r="Z40">
        <f t="shared" si="12"/>
        <v>207</v>
      </c>
    </row>
    <row r="41" spans="20:26" ht="12.75">
      <c r="T41">
        <f t="shared" si="13"/>
        <v>39</v>
      </c>
      <c r="U41">
        <f t="shared" si="7"/>
        <v>312.16</v>
      </c>
      <c r="V41">
        <f t="shared" si="8"/>
        <v>1.5161120833955977</v>
      </c>
      <c r="W41">
        <f t="shared" si="9"/>
        <v>4.554483276785129</v>
      </c>
      <c r="X41">
        <f t="shared" si="10"/>
        <v>4.554</v>
      </c>
      <c r="Y41">
        <f t="shared" si="11"/>
        <v>6.508</v>
      </c>
      <c r="Z41">
        <f t="shared" si="12"/>
        <v>203</v>
      </c>
    </row>
    <row r="42" spans="20:26" ht="12.75">
      <c r="T42">
        <f t="shared" si="13"/>
        <v>40</v>
      </c>
      <c r="U42">
        <f t="shared" si="7"/>
        <v>313.16</v>
      </c>
      <c r="V42">
        <f t="shared" si="8"/>
        <v>1.5007360851232505</v>
      </c>
      <c r="W42">
        <f t="shared" si="9"/>
        <v>4.484989189425051</v>
      </c>
      <c r="X42">
        <f t="shared" si="10"/>
        <v>4.485</v>
      </c>
      <c r="Y42">
        <f t="shared" si="11"/>
        <v>6.409</v>
      </c>
      <c r="Z42">
        <f t="shared" si="12"/>
        <v>200</v>
      </c>
    </row>
    <row r="43" spans="20:26" ht="12.75">
      <c r="T43">
        <f t="shared" si="13"/>
        <v>41</v>
      </c>
      <c r="U43">
        <f t="shared" si="7"/>
        <v>314.16</v>
      </c>
      <c r="V43">
        <f t="shared" si="8"/>
        <v>1.4855240688063702</v>
      </c>
      <c r="W43">
        <f t="shared" si="9"/>
        <v>4.417279764819505</v>
      </c>
      <c r="X43">
        <f t="shared" si="10"/>
        <v>4.417</v>
      </c>
      <c r="Y43">
        <f t="shared" si="11"/>
        <v>6.312</v>
      </c>
      <c r="Z43">
        <f t="shared" si="12"/>
        <v>197</v>
      </c>
    </row>
    <row r="44" spans="20:26" ht="12.75">
      <c r="T44">
        <f t="shared" si="13"/>
        <v>42</v>
      </c>
      <c r="U44">
        <f t="shared" si="7"/>
        <v>315.16</v>
      </c>
      <c r="V44">
        <f t="shared" si="8"/>
        <v>1.4704698502643936</v>
      </c>
      <c r="W44">
        <f t="shared" si="9"/>
        <v>4.351279110485864</v>
      </c>
      <c r="X44">
        <f t="shared" si="10"/>
        <v>4.351</v>
      </c>
      <c r="Y44">
        <f t="shared" si="11"/>
        <v>6.218</v>
      </c>
      <c r="Z44">
        <f t="shared" si="12"/>
        <v>194</v>
      </c>
    </row>
    <row r="45" spans="20:26" ht="12.75">
      <c r="T45">
        <f t="shared" si="13"/>
        <v>43</v>
      </c>
      <c r="U45">
        <f t="shared" si="7"/>
        <v>316.16</v>
      </c>
      <c r="V45">
        <f t="shared" si="8"/>
        <v>1.4555673528042519</v>
      </c>
      <c r="W45">
        <f t="shared" si="9"/>
        <v>4.286914969006011</v>
      </c>
      <c r="X45">
        <f t="shared" si="10"/>
        <v>4.287</v>
      </c>
      <c r="Y45">
        <f t="shared" si="11"/>
        <v>6.126</v>
      </c>
      <c r="Z45">
        <f t="shared" si="12"/>
        <v>191</v>
      </c>
    </row>
    <row r="46" spans="20:26" ht="12.75">
      <c r="T46">
        <f t="shared" si="13"/>
        <v>44</v>
      </c>
      <c r="U46">
        <f t="shared" si="7"/>
        <v>317.16</v>
      </c>
      <c r="V46">
        <f t="shared" si="8"/>
        <v>1.4408106052491405</v>
      </c>
      <c r="W46">
        <f t="shared" si="9"/>
        <v>4.224118522224831</v>
      </c>
      <c r="X46">
        <f t="shared" si="10"/>
        <v>4.224</v>
      </c>
      <c r="Y46">
        <f t="shared" si="11"/>
        <v>6.036</v>
      </c>
      <c r="Z46">
        <f t="shared" si="12"/>
        <v>189</v>
      </c>
    </row>
    <row r="47" spans="20:26" ht="12.75">
      <c r="T47">
        <f t="shared" si="13"/>
        <v>45</v>
      </c>
      <c r="U47">
        <f t="shared" si="7"/>
        <v>318.16</v>
      </c>
      <c r="V47">
        <f t="shared" si="8"/>
        <v>1.4261937400081877</v>
      </c>
      <c r="W47">
        <f t="shared" si="9"/>
        <v>4.162824207695762</v>
      </c>
      <c r="X47">
        <f t="shared" si="10"/>
        <v>4.163</v>
      </c>
      <c r="Y47">
        <f t="shared" si="11"/>
        <v>5.949</v>
      </c>
      <c r="Z47">
        <f t="shared" si="12"/>
        <v>186</v>
      </c>
    </row>
    <row r="48" spans="20:26" ht="12.75">
      <c r="T48">
        <f t="shared" si="13"/>
        <v>46</v>
      </c>
      <c r="U48">
        <f t="shared" si="7"/>
        <v>319.16</v>
      </c>
      <c r="V48">
        <f t="shared" si="8"/>
        <v>1.4117109911853305</v>
      </c>
      <c r="W48">
        <f t="shared" si="9"/>
        <v>4.102969546519847</v>
      </c>
      <c r="X48">
        <f t="shared" si="10"/>
        <v>4.103</v>
      </c>
      <c r="Y48">
        <f t="shared" si="11"/>
        <v>5.863</v>
      </c>
      <c r="Z48">
        <f t="shared" si="12"/>
        <v>183</v>
      </c>
    </row>
    <row r="49" spans="20:26" ht="12.75">
      <c r="T49">
        <f t="shared" si="13"/>
        <v>47</v>
      </c>
      <c r="U49">
        <f t="shared" si="7"/>
        <v>320.16</v>
      </c>
      <c r="V49">
        <f t="shared" si="8"/>
        <v>1.397356692727783</v>
      </c>
      <c r="W49">
        <f t="shared" si="9"/>
        <v>4.044494981797474</v>
      </c>
      <c r="X49">
        <f t="shared" si="10"/>
        <v>4.044</v>
      </c>
      <c r="Y49">
        <f t="shared" si="11"/>
        <v>5.78</v>
      </c>
      <c r="Z49">
        <f t="shared" si="12"/>
        <v>181</v>
      </c>
    </row>
    <row r="50" spans="20:26" ht="12.75">
      <c r="T50">
        <f t="shared" si="13"/>
        <v>48</v>
      </c>
      <c r="U50">
        <f t="shared" si="7"/>
        <v>321.16</v>
      </c>
      <c r="V50">
        <f t="shared" si="8"/>
        <v>1.3831252766111959</v>
      </c>
      <c r="W50">
        <f t="shared" si="9"/>
        <v>3.9873437269569862</v>
      </c>
      <c r="X50">
        <f t="shared" si="10"/>
        <v>3.987</v>
      </c>
      <c r="Y50">
        <f t="shared" si="11"/>
        <v>5.698</v>
      </c>
      <c r="Z50">
        <f t="shared" si="12"/>
        <v>178</v>
      </c>
    </row>
    <row r="51" spans="20:26" ht="12.75">
      <c r="T51">
        <f t="shared" si="13"/>
        <v>49</v>
      </c>
      <c r="U51">
        <f t="shared" si="7"/>
        <v>322.16</v>
      </c>
      <c r="V51">
        <f t="shared" si="8"/>
        <v>1.3690112710632434</v>
      </c>
      <c r="W51">
        <f t="shared" si="9"/>
        <v>3.931461623297498</v>
      </c>
      <c r="X51">
        <f t="shared" si="10"/>
        <v>3.931</v>
      </c>
      <c r="Y51">
        <f t="shared" si="11"/>
        <v>5.618</v>
      </c>
      <c r="Z51">
        <f t="shared" si="12"/>
        <v>176</v>
      </c>
    </row>
    <row r="52" spans="20:26" ht="12.75">
      <c r="T52">
        <f t="shared" si="13"/>
        <v>50</v>
      </c>
      <c r="U52">
        <f t="shared" si="7"/>
        <v>323.16</v>
      </c>
      <c r="V52">
        <f t="shared" si="8"/>
        <v>1.3550092988220115</v>
      </c>
      <c r="W52">
        <f t="shared" si="9"/>
        <v>3.8767970061109045</v>
      </c>
      <c r="X52">
        <f t="shared" si="10"/>
        <v>3.877</v>
      </c>
      <c r="Y52">
        <f t="shared" si="11"/>
        <v>5.54</v>
      </c>
      <c r="Z52">
        <f t="shared" si="12"/>
        <v>173</v>
      </c>
    </row>
    <row r="53" spans="20:25" ht="12.75">
      <c r="T53">
        <f t="shared" si="13"/>
        <v>51</v>
      </c>
      <c r="U53">
        <f t="shared" si="7"/>
        <v>324.16</v>
      </c>
      <c r="V53">
        <f t="shared" si="8"/>
        <v>1.3411140754308946</v>
      </c>
      <c r="W53">
        <f t="shared" si="9"/>
        <v>3.82330057881534</v>
      </c>
      <c r="X53">
        <f t="shared" si="10"/>
        <v>3.823</v>
      </c>
      <c r="Y53">
        <f t="shared" si="11"/>
        <v>5.464</v>
      </c>
    </row>
    <row r="54" spans="20:25" ht="12.75">
      <c r="T54">
        <f t="shared" si="13"/>
        <v>52</v>
      </c>
      <c r="U54">
        <f t="shared" si="7"/>
        <v>325.16</v>
      </c>
      <c r="V54">
        <f t="shared" si="8"/>
        <v>1.3273204075671003</v>
      </c>
      <c r="W54">
        <f t="shared" si="9"/>
        <v>3.7709252945558958</v>
      </c>
      <c r="X54">
        <f t="shared" si="10"/>
        <v>3.771</v>
      </c>
      <c r="Y54">
        <f t="shared" si="11"/>
        <v>5.389</v>
      </c>
    </row>
    <row r="55" spans="20:25" ht="12.75">
      <c r="T55">
        <f t="shared" si="13"/>
        <v>53</v>
      </c>
      <c r="U55">
        <f t="shared" si="7"/>
        <v>326.16</v>
      </c>
      <c r="V55">
        <f t="shared" si="8"/>
        <v>1.3136231914045027</v>
      </c>
      <c r="W55">
        <f t="shared" si="9"/>
        <v>3.7196262447815385</v>
      </c>
      <c r="X55">
        <f t="shared" si="10"/>
        <v>3.72</v>
      </c>
      <c r="Y55">
        <f t="shared" si="11"/>
        <v>5.315</v>
      </c>
    </row>
    <row r="56" spans="20:25" ht="12.75">
      <c r="T56">
        <f t="shared" si="13"/>
        <v>54</v>
      </c>
      <c r="U56">
        <f t="shared" si="7"/>
        <v>327.16</v>
      </c>
      <c r="V56">
        <f t="shared" si="8"/>
        <v>1.3000174110089233</v>
      </c>
      <c r="W56">
        <f t="shared" si="9"/>
        <v>3.669360554332431</v>
      </c>
      <c r="X56">
        <f t="shared" si="10"/>
        <v>3.669</v>
      </c>
      <c r="Y56">
        <f t="shared" si="11"/>
        <v>5.244</v>
      </c>
    </row>
    <row r="57" spans="20:25" ht="12.75">
      <c r="T57">
        <f t="shared" si="13"/>
        <v>55</v>
      </c>
      <c r="U57">
        <f t="shared" si="7"/>
        <v>328.16</v>
      </c>
      <c r="V57">
        <f t="shared" si="8"/>
        <v>1.2864981367663688</v>
      </c>
      <c r="W57">
        <f t="shared" si="9"/>
        <v>3.6200872826140826</v>
      </c>
      <c r="X57">
        <f t="shared" si="10"/>
        <v>3.62</v>
      </c>
      <c r="Y57">
        <f t="shared" si="11"/>
        <v>5.173</v>
      </c>
    </row>
    <row r="58" spans="20:25" ht="12.75">
      <c r="T58">
        <f t="shared" si="13"/>
        <v>56</v>
      </c>
      <c r="U58">
        <f t="shared" si="7"/>
        <v>329.16</v>
      </c>
      <c r="V58">
        <f t="shared" si="8"/>
        <v>1.2730605238418917</v>
      </c>
      <c r="W58">
        <f t="shared" si="9"/>
        <v>3.57176733045436</v>
      </c>
      <c r="X58">
        <f t="shared" si="10"/>
        <v>3.572</v>
      </c>
      <c r="Y58">
        <f t="shared" si="11"/>
        <v>5.104</v>
      </c>
    </row>
    <row r="59" spans="20:25" ht="12.75">
      <c r="T59">
        <f t="shared" si="13"/>
        <v>57</v>
      </c>
      <c r="U59">
        <f t="shared" si="7"/>
        <v>330.16</v>
      </c>
      <c r="V59">
        <f t="shared" si="8"/>
        <v>1.2596998106699857</v>
      </c>
      <c r="W59">
        <f t="shared" si="9"/>
        <v>3.5243633522794493</v>
      </c>
      <c r="X59">
        <f t="shared" si="10"/>
        <v>3.524</v>
      </c>
      <c r="Y59">
        <f t="shared" si="11"/>
        <v>5.036</v>
      </c>
    </row>
    <row r="60" spans="20:25" ht="12.75">
      <c r="T60">
        <f t="shared" si="13"/>
        <v>58</v>
      </c>
      <c r="U60">
        <f t="shared" si="7"/>
        <v>331.16</v>
      </c>
      <c r="V60">
        <f t="shared" si="8"/>
        <v>1.2464113174744682</v>
      </c>
      <c r="W60">
        <f t="shared" si="9"/>
        <v>3.477839673259823</v>
      </c>
      <c r="X60">
        <f t="shared" si="10"/>
        <v>3.478</v>
      </c>
      <c r="Y60">
        <f t="shared" si="11"/>
        <v>4.97</v>
      </c>
    </row>
    <row r="61" spans="20:25" ht="12.75">
      <c r="T61">
        <f t="shared" si="13"/>
        <v>59</v>
      </c>
      <c r="U61">
        <f t="shared" si="7"/>
        <v>332.16</v>
      </c>
      <c r="V61">
        <f t="shared" si="8"/>
        <v>1.233190444818291</v>
      </c>
      <c r="W61">
        <f t="shared" si="9"/>
        <v>3.4321622111101955</v>
      </c>
      <c r="X61">
        <f t="shared" si="10"/>
        <v>3.432</v>
      </c>
      <c r="Y61">
        <f t="shared" si="11"/>
        <v>4.905</v>
      </c>
    </row>
    <row r="62" spans="20:25" ht="12.75">
      <c r="T62">
        <f t="shared" si="13"/>
        <v>60</v>
      </c>
      <c r="U62">
        <f t="shared" si="7"/>
        <v>333.16</v>
      </c>
      <c r="V62">
        <f t="shared" si="8"/>
        <v>1.2200326721817731</v>
      </c>
      <c r="W62">
        <f t="shared" si="9"/>
        <v>3.38729840224255</v>
      </c>
      <c r="X62">
        <f t="shared" si="10"/>
        <v>3.387</v>
      </c>
      <c r="Y62">
        <f t="shared" si="11"/>
        <v>4.841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/>
  <legacyDrawing r:id="rId2"/>
  <oleObjects>
    <oleObject progId="Equation.3" shapeId="402464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workbookViewId="0" topLeftCell="A1">
      <selection activeCell="H2" sqref="H2"/>
    </sheetView>
  </sheetViews>
  <sheetFormatPr defaultColWidth="11.00390625" defaultRowHeight="12.75"/>
  <cols>
    <col min="1" max="6" width="11.00390625" style="0" customWidth="1"/>
    <col min="7" max="7" width="6.25390625" style="0" customWidth="1"/>
    <col min="8" max="8" width="13.625" style="0" customWidth="1"/>
    <col min="9" max="9" width="16.375" style="0" customWidth="1"/>
    <col min="10" max="10" width="12.00390625" style="0" bestFit="1" customWidth="1"/>
    <col min="11" max="12" width="11.00390625" style="0" customWidth="1"/>
    <col min="13" max="13" width="12.125" style="0" customWidth="1"/>
    <col min="14" max="15" width="12.00390625" style="0" bestFit="1" customWidth="1"/>
  </cols>
  <sheetData>
    <row r="1" spans="1:26" ht="18">
      <c r="A1" s="10" t="s">
        <v>104</v>
      </c>
      <c r="B1" s="11"/>
      <c r="C1" s="11"/>
      <c r="D1" s="11"/>
      <c r="E1" s="11"/>
      <c r="F1" s="11"/>
      <c r="G1" s="11"/>
      <c r="H1" s="12" t="s">
        <v>68</v>
      </c>
      <c r="I1" s="12" t="s">
        <v>69</v>
      </c>
      <c r="J1" s="13" t="s">
        <v>121</v>
      </c>
      <c r="K1" s="11"/>
      <c r="L1" s="11"/>
      <c r="M1" s="11"/>
      <c r="S1" t="s">
        <v>56</v>
      </c>
      <c r="T1" t="s">
        <v>49</v>
      </c>
      <c r="U1" t="s">
        <v>50</v>
      </c>
      <c r="V1" t="s">
        <v>55</v>
      </c>
      <c r="W1" t="s">
        <v>51</v>
      </c>
      <c r="X1" t="s">
        <v>52</v>
      </c>
      <c r="Y1" t="s">
        <v>53</v>
      </c>
      <c r="Z1" t="s">
        <v>54</v>
      </c>
    </row>
    <row r="2" spans="1:26" ht="18">
      <c r="A2" s="14" t="s">
        <v>86</v>
      </c>
      <c r="B2" s="11"/>
      <c r="C2" s="11"/>
      <c r="D2" s="11"/>
      <c r="E2" s="11"/>
      <c r="F2" s="11"/>
      <c r="G2" s="11"/>
      <c r="H2" s="19">
        <v>25</v>
      </c>
      <c r="I2" s="20">
        <v>150</v>
      </c>
      <c r="J2" s="13" t="s">
        <v>120</v>
      </c>
      <c r="K2" s="11"/>
      <c r="L2" s="11"/>
      <c r="M2" s="11"/>
      <c r="O2" t="s">
        <v>122</v>
      </c>
      <c r="T2">
        <v>0</v>
      </c>
      <c r="U2">
        <f aca="true" t="shared" si="0" ref="U2:U33">T2+273.16</f>
        <v>273.16</v>
      </c>
      <c r="V2">
        <f aca="true" t="shared" si="1" ref="V2:V33">-173.4292+249.6339*(100/U2)+143.3483*LN(U2/100)-21.8492*(U2/100)+0*(-0.033096+0.014259*(U2/100)-0.0017*(U2/100)^2)</f>
        <v>2.3238713048087973</v>
      </c>
      <c r="W2">
        <f aca="true" t="shared" si="2" ref="W2:W33">EXP(V2)</f>
        <v>10.2151437928601</v>
      </c>
      <c r="X2">
        <f aca="true" t="shared" si="3" ref="X2:X33">INT(1000*W2+0.5)/1000</f>
        <v>10.215</v>
      </c>
      <c r="Y2">
        <f aca="true" t="shared" si="4" ref="Y2:Y33">(INT(1000*1.42903*W2+0.5)/1000)</f>
        <v>14.598</v>
      </c>
      <c r="Z2">
        <f aca="true" t="shared" si="5" ref="Z2:Z33">(INT(1000*W2/22.39197+0.5))</f>
        <v>456</v>
      </c>
    </row>
    <row r="3" spans="1:26" ht="15.75">
      <c r="A3" s="14"/>
      <c r="B3" s="11"/>
      <c r="C3" s="11"/>
      <c r="D3" s="11"/>
      <c r="E3" s="11"/>
      <c r="F3" s="11"/>
      <c r="G3" s="11"/>
      <c r="H3" s="12"/>
      <c r="I3" s="12" t="s">
        <v>83</v>
      </c>
      <c r="J3" s="24">
        <f>EXP(O3)*31.998</f>
        <v>108.4451567443531</v>
      </c>
      <c r="K3" s="12"/>
      <c r="L3" s="11"/>
      <c r="M3" s="11"/>
      <c r="O3" s="23">
        <f>P10+P11/O5+P12*LN(O5)+P13*O5+P14*O5*O5+I2*(P15+P16*O5+P17*O5*O5)+P18*I2*I2</f>
        <v>1.220571176548103</v>
      </c>
      <c r="T3">
        <f aca="true" t="shared" si="6" ref="T3:T34">T2+1</f>
        <v>1</v>
      </c>
      <c r="U3">
        <f t="shared" si="0"/>
        <v>274.16</v>
      </c>
      <c r="V3">
        <f t="shared" si="1"/>
        <v>2.295862747597667</v>
      </c>
      <c r="W3">
        <f t="shared" si="2"/>
        <v>9.933001990220262</v>
      </c>
      <c r="X3">
        <f t="shared" si="3"/>
        <v>9.933</v>
      </c>
      <c r="Y3">
        <f t="shared" si="4"/>
        <v>14.195</v>
      </c>
      <c r="Z3">
        <f t="shared" si="5"/>
        <v>444</v>
      </c>
    </row>
    <row r="4" spans="1:26" ht="15.75">
      <c r="A4" s="14" t="s">
        <v>118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O4" t="s">
        <v>84</v>
      </c>
      <c r="P4" t="s">
        <v>128</v>
      </c>
      <c r="T4">
        <f t="shared" si="6"/>
        <v>2</v>
      </c>
      <c r="U4">
        <f t="shared" si="0"/>
        <v>275.16</v>
      </c>
      <c r="V4">
        <f t="shared" si="1"/>
        <v>2.268369882820302</v>
      </c>
      <c r="W4">
        <f t="shared" si="2"/>
        <v>9.663635109980344</v>
      </c>
      <c r="X4">
        <f t="shared" si="3"/>
        <v>9.664</v>
      </c>
      <c r="Y4">
        <f t="shared" si="4"/>
        <v>13.81</v>
      </c>
      <c r="Z4">
        <f t="shared" si="5"/>
        <v>432</v>
      </c>
    </row>
    <row r="5" spans="1:26" ht="15.75">
      <c r="A5" s="14" t="s">
        <v>119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>
        <f>H2+273.16</f>
        <v>298.16</v>
      </c>
      <c r="P5" s="9">
        <f>EXP(O3)</f>
        <v>3.389122968446562</v>
      </c>
      <c r="T5">
        <f t="shared" si="6"/>
        <v>3</v>
      </c>
      <c r="U5">
        <f t="shared" si="0"/>
        <v>276.16</v>
      </c>
      <c r="V5">
        <f t="shared" si="1"/>
        <v>2.2413802274714882</v>
      </c>
      <c r="W5">
        <f t="shared" si="2"/>
        <v>9.40630517273131</v>
      </c>
      <c r="X5">
        <f t="shared" si="3"/>
        <v>9.406</v>
      </c>
      <c r="Y5">
        <f t="shared" si="4"/>
        <v>13.442</v>
      </c>
      <c r="Z5">
        <f t="shared" si="5"/>
        <v>420</v>
      </c>
    </row>
    <row r="6" spans="1:26" ht="15">
      <c r="A6" s="1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T6">
        <f t="shared" si="6"/>
        <v>4</v>
      </c>
      <c r="U6">
        <f t="shared" si="0"/>
        <v>277.16</v>
      </c>
      <c r="V6">
        <f t="shared" si="1"/>
        <v>2.2148815283553773</v>
      </c>
      <c r="W6">
        <f t="shared" si="2"/>
        <v>9.160323808694372</v>
      </c>
      <c r="X6">
        <f t="shared" si="3"/>
        <v>9.16</v>
      </c>
      <c r="Y6">
        <f t="shared" si="4"/>
        <v>13.09</v>
      </c>
      <c r="Z6">
        <f t="shared" si="5"/>
        <v>409</v>
      </c>
    </row>
    <row r="7" spans="1:26" ht="15.75">
      <c r="A7" s="15" t="s">
        <v>93</v>
      </c>
      <c r="B7" s="11"/>
      <c r="C7" s="11"/>
      <c r="D7" s="11"/>
      <c r="E7" s="11"/>
      <c r="F7" s="11"/>
      <c r="G7" s="11"/>
      <c r="H7" s="16"/>
      <c r="I7" s="12"/>
      <c r="J7" s="12"/>
      <c r="K7" s="12"/>
      <c r="L7" s="11"/>
      <c r="M7" s="11"/>
      <c r="P7" s="9"/>
      <c r="T7">
        <f t="shared" si="6"/>
        <v>5</v>
      </c>
      <c r="U7">
        <f t="shared" si="0"/>
        <v>278.16</v>
      </c>
      <c r="V7">
        <f t="shared" si="1"/>
        <v>2.188861757418721</v>
      </c>
      <c r="W7">
        <f t="shared" si="2"/>
        <v>8.925048460677251</v>
      </c>
      <c r="X7">
        <f t="shared" si="3"/>
        <v>8.925</v>
      </c>
      <c r="Y7">
        <f t="shared" si="4"/>
        <v>12.754</v>
      </c>
      <c r="Z7">
        <f t="shared" si="5"/>
        <v>399</v>
      </c>
    </row>
    <row r="8" spans="1:26" ht="15.75">
      <c r="A8" s="15" t="s">
        <v>106</v>
      </c>
      <c r="B8" s="11"/>
      <c r="C8" s="11"/>
      <c r="D8" s="11"/>
      <c r="E8" s="11"/>
      <c r="F8" s="11"/>
      <c r="G8" s="11"/>
      <c r="H8" s="16"/>
      <c r="I8" s="12"/>
      <c r="J8" s="12"/>
      <c r="K8" s="12"/>
      <c r="L8" s="11"/>
      <c r="M8" s="11"/>
      <c r="P8" s="9"/>
      <c r="T8">
        <f t="shared" si="6"/>
        <v>6</v>
      </c>
      <c r="U8">
        <f t="shared" si="0"/>
        <v>279.16</v>
      </c>
      <c r="V8">
        <f t="shared" si="1"/>
        <v>2.1633091071926245</v>
      </c>
      <c r="W8">
        <f t="shared" si="2"/>
        <v>8.699878910171847</v>
      </c>
      <c r="X8">
        <f t="shared" si="3"/>
        <v>8.7</v>
      </c>
      <c r="Y8">
        <f t="shared" si="4"/>
        <v>12.432</v>
      </c>
      <c r="Z8">
        <f t="shared" si="5"/>
        <v>389</v>
      </c>
    </row>
    <row r="9" spans="1:26" ht="15.75">
      <c r="A9" s="15" t="s">
        <v>40</v>
      </c>
      <c r="B9" s="11"/>
      <c r="C9" s="11"/>
      <c r="D9" s="11"/>
      <c r="E9" s="11"/>
      <c r="F9" s="11"/>
      <c r="G9" s="11"/>
      <c r="H9" s="17"/>
      <c r="I9" s="12"/>
      <c r="J9" s="12"/>
      <c r="K9" s="12"/>
      <c r="L9" s="11"/>
      <c r="M9" s="11"/>
      <c r="T9">
        <f t="shared" si="6"/>
        <v>7</v>
      </c>
      <c r="U9">
        <f t="shared" si="0"/>
        <v>280.16</v>
      </c>
      <c r="V9">
        <f t="shared" si="1"/>
        <v>2.1382119863393427</v>
      </c>
      <c r="W9">
        <f t="shared" si="2"/>
        <v>8.484254096524547</v>
      </c>
      <c r="X9">
        <f t="shared" si="3"/>
        <v>8.484</v>
      </c>
      <c r="Y9">
        <f t="shared" si="4"/>
        <v>12.124</v>
      </c>
      <c r="Z9">
        <f t="shared" si="5"/>
        <v>379</v>
      </c>
    </row>
    <row r="10" spans="1:26" ht="15.75">
      <c r="A10" s="15" t="s">
        <v>89</v>
      </c>
      <c r="B10" s="11"/>
      <c r="C10" s="11"/>
      <c r="D10" s="11"/>
      <c r="E10" s="11"/>
      <c r="F10" s="11"/>
      <c r="G10" s="11"/>
      <c r="H10" s="17"/>
      <c r="I10" s="12"/>
      <c r="J10" s="12"/>
      <c r="K10" s="11"/>
      <c r="L10" s="11"/>
      <c r="M10" s="11"/>
      <c r="O10" t="s">
        <v>94</v>
      </c>
      <c r="P10" s="22">
        <v>-68569.375</v>
      </c>
      <c r="T10">
        <f t="shared" si="6"/>
        <v>8</v>
      </c>
      <c r="U10">
        <f t="shared" si="0"/>
        <v>281.16</v>
      </c>
      <c r="V10">
        <f t="shared" si="1"/>
        <v>2.1135590153010995</v>
      </c>
      <c r="W10">
        <f t="shared" si="2"/>
        <v>8.27764920213851</v>
      </c>
      <c r="X10">
        <f t="shared" si="3"/>
        <v>8.278</v>
      </c>
      <c r="Y10">
        <f t="shared" si="4"/>
        <v>11.829</v>
      </c>
      <c r="Z10">
        <f t="shared" si="5"/>
        <v>370</v>
      </c>
    </row>
    <row r="11" spans="1:26" ht="15.75">
      <c r="A11" s="15" t="s">
        <v>103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t="s">
        <v>95</v>
      </c>
      <c r="P11" s="22">
        <v>1280383.67</v>
      </c>
      <c r="T11">
        <f t="shared" si="6"/>
        <v>9</v>
      </c>
      <c r="U11">
        <f t="shared" si="0"/>
        <v>282.16</v>
      </c>
      <c r="V11">
        <f t="shared" si="1"/>
        <v>2.0893390220491384</v>
      </c>
      <c r="W11">
        <f t="shared" si="2"/>
        <v>8.079572979374587</v>
      </c>
      <c r="X11">
        <f t="shared" si="3"/>
        <v>8.08</v>
      </c>
      <c r="Y11">
        <f t="shared" si="4"/>
        <v>11.546</v>
      </c>
      <c r="Z11">
        <f t="shared" si="5"/>
        <v>361</v>
      </c>
    </row>
    <row r="12" spans="1:26" ht="15.75">
      <c r="A12" s="1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t="s">
        <v>96</v>
      </c>
      <c r="P12" s="22">
        <v>13271.677</v>
      </c>
      <c r="T12">
        <f t="shared" si="6"/>
        <v>10</v>
      </c>
      <c r="U12">
        <f t="shared" si="0"/>
        <v>283.16</v>
      </c>
      <c r="V12">
        <f t="shared" si="1"/>
        <v>2.0655410379295205</v>
      </c>
      <c r="W12">
        <f t="shared" si="2"/>
        <v>7.889565297211514</v>
      </c>
      <c r="X12">
        <f t="shared" si="3"/>
        <v>7.89</v>
      </c>
      <c r="Y12">
        <f t="shared" si="4"/>
        <v>11.274</v>
      </c>
      <c r="Z12">
        <f t="shared" si="5"/>
        <v>352</v>
      </c>
    </row>
    <row r="13" spans="1:26" ht="12.75">
      <c r="A13" s="11" t="s">
        <v>105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O13" t="s">
        <v>97</v>
      </c>
      <c r="P13" s="22">
        <v>-45.937124</v>
      </c>
      <c r="T13">
        <f t="shared" si="6"/>
        <v>11</v>
      </c>
      <c r="U13">
        <f t="shared" si="0"/>
        <v>284.16</v>
      </c>
      <c r="V13">
        <f t="shared" si="1"/>
        <v>2.0421542936035593</v>
      </c>
      <c r="W13">
        <f t="shared" si="2"/>
        <v>7.707194887891004</v>
      </c>
      <c r="X13">
        <f t="shared" si="3"/>
        <v>7.707</v>
      </c>
      <c r="Y13">
        <f t="shared" si="4"/>
        <v>11.014</v>
      </c>
      <c r="Z13">
        <f t="shared" si="5"/>
        <v>344</v>
      </c>
    </row>
    <row r="14" spans="1:26" ht="12.75">
      <c r="A14" s="11" t="s">
        <v>90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O14" t="s">
        <v>98</v>
      </c>
      <c r="P14" s="22">
        <v>0.0265097198</v>
      </c>
      <c r="T14">
        <f t="shared" si="6"/>
        <v>12</v>
      </c>
      <c r="U14">
        <f t="shared" si="0"/>
        <v>285.16</v>
      </c>
      <c r="V14">
        <f t="shared" si="1"/>
        <v>2.0191682150807893</v>
      </c>
      <c r="W14">
        <f t="shared" si="2"/>
        <v>7.532057275699043</v>
      </c>
      <c r="X14">
        <f t="shared" si="3"/>
        <v>7.532</v>
      </c>
      <c r="Y14">
        <f t="shared" si="4"/>
        <v>10.764</v>
      </c>
      <c r="Z14">
        <f t="shared" si="5"/>
        <v>336</v>
      </c>
    </row>
    <row r="15" spans="1:26" ht="12.75">
      <c r="A15" s="21" t="s">
        <v>91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O15" t="s">
        <v>99</v>
      </c>
      <c r="P15" s="22">
        <v>-0.0429122353</v>
      </c>
      <c r="T15">
        <f t="shared" si="6"/>
        <v>13</v>
      </c>
      <c r="U15">
        <f t="shared" si="0"/>
        <v>286.16</v>
      </c>
      <c r="V15">
        <f t="shared" si="1"/>
        <v>1.996572419840966</v>
      </c>
      <c r="W15">
        <f t="shared" si="2"/>
        <v>7.363772871748807</v>
      </c>
      <c r="X15">
        <f t="shared" si="3"/>
        <v>7.364</v>
      </c>
      <c r="Y15">
        <f t="shared" si="4"/>
        <v>10.523</v>
      </c>
      <c r="Z15">
        <f t="shared" si="5"/>
        <v>329</v>
      </c>
    </row>
    <row r="16" spans="1:26" ht="15.75">
      <c r="A16" s="21" t="s">
        <v>92</v>
      </c>
      <c r="B16" s="11"/>
      <c r="C16" s="11"/>
      <c r="D16" s="11"/>
      <c r="E16" s="11"/>
      <c r="F16" s="11"/>
      <c r="G16" s="11"/>
      <c r="H16" s="11"/>
      <c r="I16" s="13"/>
      <c r="J16" s="13"/>
      <c r="K16" s="13"/>
      <c r="L16" s="13"/>
      <c r="M16" s="11"/>
      <c r="O16" t="s">
        <v>100</v>
      </c>
      <c r="P16" s="22">
        <v>0.00020616138</v>
      </c>
      <c r="T16">
        <f t="shared" si="6"/>
        <v>14</v>
      </c>
      <c r="U16">
        <f t="shared" si="0"/>
        <v>287.16</v>
      </c>
      <c r="V16">
        <f t="shared" si="1"/>
        <v>1.9743567130446706</v>
      </c>
      <c r="W16">
        <f t="shared" si="2"/>
        <v>7.201985220200309</v>
      </c>
      <c r="X16">
        <f t="shared" si="3"/>
        <v>7.202</v>
      </c>
      <c r="Y16">
        <f t="shared" si="4"/>
        <v>10.292</v>
      </c>
      <c r="Z16">
        <f t="shared" si="5"/>
        <v>322</v>
      </c>
    </row>
    <row r="17" spans="9:26" ht="15.75">
      <c r="I17" s="2"/>
      <c r="J17" s="2"/>
      <c r="K17" s="2"/>
      <c r="L17" s="2"/>
      <c r="O17" t="s">
        <v>101</v>
      </c>
      <c r="P17" s="22">
        <v>-2.68767762E-07</v>
      </c>
      <c r="T17">
        <f t="shared" si="6"/>
        <v>15</v>
      </c>
      <c r="U17">
        <f t="shared" si="0"/>
        <v>288.16</v>
      </c>
      <c r="V17">
        <f t="shared" si="1"/>
        <v>1.9525110838277655</v>
      </c>
      <c r="W17">
        <f t="shared" si="2"/>
        <v>7.046359382705722</v>
      </c>
      <c r="X17">
        <f t="shared" si="3"/>
        <v>7.046</v>
      </c>
      <c r="Y17">
        <f t="shared" si="4"/>
        <v>10.069</v>
      </c>
      <c r="Z17">
        <f t="shared" si="5"/>
        <v>315</v>
      </c>
    </row>
    <row r="18" spans="8:26" ht="15.75">
      <c r="H18" s="3"/>
      <c r="I18" s="3"/>
      <c r="J18" s="3"/>
      <c r="K18" s="3"/>
      <c r="L18" s="2"/>
      <c r="O18" t="s">
        <v>102</v>
      </c>
      <c r="P18" s="22">
        <v>-3.60557809E-06</v>
      </c>
      <c r="T18">
        <f t="shared" si="6"/>
        <v>16</v>
      </c>
      <c r="U18">
        <f t="shared" si="0"/>
        <v>289.16</v>
      </c>
      <c r="V18">
        <f t="shared" si="1"/>
        <v>1.931025701680312</v>
      </c>
      <c r="W18">
        <f t="shared" si="2"/>
        <v>6.896580449154645</v>
      </c>
      <c r="X18">
        <f t="shared" si="3"/>
        <v>6.897</v>
      </c>
      <c r="Y18">
        <f t="shared" si="4"/>
        <v>9.855</v>
      </c>
      <c r="Z18">
        <f t="shared" si="5"/>
        <v>308</v>
      </c>
    </row>
    <row r="19" spans="8:26" ht="15.75">
      <c r="H19" s="7"/>
      <c r="I19" s="2"/>
      <c r="J19" s="2"/>
      <c r="K19" s="2"/>
      <c r="L19" s="2"/>
      <c r="T19">
        <f t="shared" si="6"/>
        <v>17</v>
      </c>
      <c r="U19">
        <f t="shared" si="0"/>
        <v>290.16</v>
      </c>
      <c r="V19">
        <f t="shared" si="1"/>
        <v>1.9098909129054107</v>
      </c>
      <c r="W19">
        <f t="shared" si="2"/>
        <v>6.752352163874149</v>
      </c>
      <c r="X19">
        <f t="shared" si="3"/>
        <v>6.752</v>
      </c>
      <c r="Y19">
        <f t="shared" si="4"/>
        <v>9.649</v>
      </c>
      <c r="Z19">
        <f t="shared" si="5"/>
        <v>302</v>
      </c>
    </row>
    <row r="20" spans="8:26" ht="15.75">
      <c r="H20" s="4"/>
      <c r="I20" s="4"/>
      <c r="J20" s="4"/>
      <c r="K20" s="4"/>
      <c r="L20" s="2"/>
      <c r="T20">
        <f t="shared" si="6"/>
        <v>18</v>
      </c>
      <c r="U20">
        <f t="shared" si="0"/>
        <v>291.16</v>
      </c>
      <c r="V20">
        <f t="shared" si="1"/>
        <v>1.88909723715755</v>
      </c>
      <c r="W20">
        <f t="shared" si="2"/>
        <v>6.6133956574748805</v>
      </c>
      <c r="X20">
        <f t="shared" si="3"/>
        <v>6.613</v>
      </c>
      <c r="Y20">
        <f t="shared" si="4"/>
        <v>9.451</v>
      </c>
      <c r="Z20">
        <f t="shared" si="5"/>
        <v>295</v>
      </c>
    </row>
    <row r="21" spans="8:26" ht="15.75">
      <c r="H21" s="2"/>
      <c r="I21" s="1"/>
      <c r="J21" s="1"/>
      <c r="K21" s="1"/>
      <c r="L21" s="1"/>
      <c r="T21">
        <f t="shared" si="6"/>
        <v>19</v>
      </c>
      <c r="U21">
        <f t="shared" si="0"/>
        <v>292.16</v>
      </c>
      <c r="V21">
        <f t="shared" si="1"/>
        <v>1.8686353640576598</v>
      </c>
      <c r="W21">
        <f t="shared" si="2"/>
        <v>6.479448275422716</v>
      </c>
      <c r="X21">
        <f t="shared" si="3"/>
        <v>6.479</v>
      </c>
      <c r="Y21">
        <f t="shared" si="4"/>
        <v>9.259</v>
      </c>
      <c r="Z21">
        <f t="shared" si="5"/>
        <v>289</v>
      </c>
    </row>
    <row r="22" spans="8:26" ht="15.75">
      <c r="H22" s="2"/>
      <c r="L22" s="1"/>
      <c r="T22">
        <f t="shared" si="6"/>
        <v>20</v>
      </c>
      <c r="U22">
        <f t="shared" si="0"/>
        <v>293.16</v>
      </c>
      <c r="V22">
        <f t="shared" si="1"/>
        <v>1.8484961498830899</v>
      </c>
      <c r="W22">
        <f t="shared" si="2"/>
        <v>6.350262495238751</v>
      </c>
      <c r="X22">
        <f t="shared" si="3"/>
        <v>6.35</v>
      </c>
      <c r="Y22">
        <f t="shared" si="4"/>
        <v>9.075</v>
      </c>
      <c r="Z22">
        <f t="shared" si="5"/>
        <v>284</v>
      </c>
    </row>
    <row r="23" spans="12:26" ht="15.75">
      <c r="L23" s="1"/>
      <c r="T23">
        <f t="shared" si="6"/>
        <v>21</v>
      </c>
      <c r="U23">
        <f t="shared" si="0"/>
        <v>294.16</v>
      </c>
      <c r="V23">
        <f t="shared" si="1"/>
        <v>1.828670614330818</v>
      </c>
      <c r="W23">
        <f t="shared" si="2"/>
        <v>6.225604924966193</v>
      </c>
      <c r="X23">
        <f t="shared" si="3"/>
        <v>6.226</v>
      </c>
      <c r="Y23">
        <f t="shared" si="4"/>
        <v>8.897</v>
      </c>
      <c r="Z23">
        <f t="shared" si="5"/>
        <v>278</v>
      </c>
    </row>
    <row r="24" spans="8:26" ht="15.75">
      <c r="H24" s="5"/>
      <c r="I24" s="5"/>
      <c r="J24" s="5"/>
      <c r="K24" s="5"/>
      <c r="L24" s="1"/>
      <c r="T24">
        <f t="shared" si="6"/>
        <v>22</v>
      </c>
      <c r="U24">
        <f t="shared" si="0"/>
        <v>295.16</v>
      </c>
      <c r="V24">
        <f t="shared" si="1"/>
        <v>1.80914993735189</v>
      </c>
      <c r="W24">
        <f t="shared" si="2"/>
        <v>6.10525537620433</v>
      </c>
      <c r="X24">
        <f t="shared" si="3"/>
        <v>6.105</v>
      </c>
      <c r="Y24">
        <f t="shared" si="4"/>
        <v>8.725</v>
      </c>
      <c r="Z24">
        <f t="shared" si="5"/>
        <v>273</v>
      </c>
    </row>
    <row r="25" spans="8:26" ht="15.75">
      <c r="H25" s="5"/>
      <c r="I25" s="5"/>
      <c r="J25" s="5"/>
      <c r="K25" s="5"/>
      <c r="L25" s="1"/>
      <c r="T25">
        <f t="shared" si="6"/>
        <v>23</v>
      </c>
      <c r="U25">
        <f t="shared" si="0"/>
        <v>296.16</v>
      </c>
      <c r="V25">
        <f t="shared" si="1"/>
        <v>1.7899254560553004</v>
      </c>
      <c r="W25">
        <f t="shared" si="2"/>
        <v>5.989006005610359</v>
      </c>
      <c r="X25">
        <f t="shared" si="3"/>
        <v>5.989</v>
      </c>
      <c r="Y25">
        <f t="shared" si="4"/>
        <v>8.558</v>
      </c>
      <c r="Z25">
        <f t="shared" si="5"/>
        <v>267</v>
      </c>
    </row>
    <row r="26" spans="8:26" ht="15.75">
      <c r="H26" s="6"/>
      <c r="I26" s="6"/>
      <c r="J26" s="6"/>
      <c r="K26" s="6"/>
      <c r="L26" s="1"/>
      <c r="T26">
        <f t="shared" si="6"/>
        <v>24</v>
      </c>
      <c r="U26">
        <f t="shared" si="0"/>
        <v>297.16</v>
      </c>
      <c r="V26">
        <f t="shared" si="1"/>
        <v>1.7709886616799082</v>
      </c>
      <c r="W26">
        <f t="shared" si="2"/>
        <v>5.8766605193136</v>
      </c>
      <c r="X26">
        <f t="shared" si="3"/>
        <v>5.877</v>
      </c>
      <c r="Y26">
        <f t="shared" si="4"/>
        <v>8.398</v>
      </c>
      <c r="Z26">
        <f t="shared" si="5"/>
        <v>262</v>
      </c>
    </row>
    <row r="27" spans="8:26" ht="15.75">
      <c r="H27" s="8"/>
      <c r="I27" s="5"/>
      <c r="J27" s="5"/>
      <c r="K27" s="5"/>
      <c r="L27" s="1"/>
      <c r="T27">
        <f t="shared" si="6"/>
        <v>25</v>
      </c>
      <c r="U27">
        <f t="shared" si="0"/>
        <v>298.16</v>
      </c>
      <c r="V27">
        <f t="shared" si="1"/>
        <v>1.7523311966318857</v>
      </c>
      <c r="W27">
        <f t="shared" si="2"/>
        <v>5.768033435169709</v>
      </c>
      <c r="X27">
        <f t="shared" si="3"/>
        <v>5.768</v>
      </c>
      <c r="Y27">
        <f t="shared" si="4"/>
        <v>8.243</v>
      </c>
      <c r="Z27">
        <f t="shared" si="5"/>
        <v>258</v>
      </c>
    </row>
    <row r="28" spans="8:26" ht="15.75">
      <c r="H28" s="6"/>
      <c r="I28" s="6"/>
      <c r="J28" s="6"/>
      <c r="K28" s="6"/>
      <c r="T28">
        <f t="shared" si="6"/>
        <v>26</v>
      </c>
      <c r="U28">
        <f t="shared" si="0"/>
        <v>299.16</v>
      </c>
      <c r="V28">
        <f t="shared" si="1"/>
        <v>1.733944851587239</v>
      </c>
      <c r="W28">
        <f t="shared" si="2"/>
        <v>5.662949398237977</v>
      </c>
      <c r="X28">
        <f t="shared" si="3"/>
        <v>5.663</v>
      </c>
      <c r="Y28">
        <f t="shared" si="4"/>
        <v>8.093</v>
      </c>
      <c r="Z28">
        <f t="shared" si="5"/>
        <v>253</v>
      </c>
    </row>
    <row r="29" spans="20:26" ht="12.75">
      <c r="T29">
        <f t="shared" si="6"/>
        <v>27</v>
      </c>
      <c r="U29">
        <f t="shared" si="0"/>
        <v>300.16</v>
      </c>
      <c r="V29">
        <f t="shared" si="1"/>
        <v>1.7158215626568705</v>
      </c>
      <c r="W29">
        <f t="shared" si="2"/>
        <v>5.561242545253678</v>
      </c>
      <c r="X29">
        <f t="shared" si="3"/>
        <v>5.561</v>
      </c>
      <c r="Y29">
        <f t="shared" si="4"/>
        <v>7.947</v>
      </c>
      <c r="Z29">
        <f t="shared" si="5"/>
        <v>248</v>
      </c>
    </row>
    <row r="30" spans="20:26" ht="12.75">
      <c r="T30">
        <f t="shared" si="6"/>
        <v>28</v>
      </c>
      <c r="U30">
        <f t="shared" si="0"/>
        <v>301.16</v>
      </c>
      <c r="V30">
        <f t="shared" si="1"/>
        <v>1.697953408612932</v>
      </c>
      <c r="W30">
        <f t="shared" si="2"/>
        <v>5.462755914239071</v>
      </c>
      <c r="X30">
        <f t="shared" si="3"/>
        <v>5.463</v>
      </c>
      <c r="Y30">
        <f t="shared" si="4"/>
        <v>7.806</v>
      </c>
      <c r="Z30">
        <f t="shared" si="5"/>
        <v>244</v>
      </c>
    </row>
    <row r="31" spans="20:26" ht="12.75">
      <c r="T31">
        <f t="shared" si="6"/>
        <v>29</v>
      </c>
      <c r="U31">
        <f t="shared" si="0"/>
        <v>302.16</v>
      </c>
      <c r="V31">
        <f t="shared" si="1"/>
        <v>1.6803326081752346</v>
      </c>
      <c r="W31">
        <f t="shared" si="2"/>
        <v>5.367340895726451</v>
      </c>
      <c r="X31">
        <f t="shared" si="3"/>
        <v>5.367</v>
      </c>
      <c r="Y31">
        <f t="shared" si="4"/>
        <v>7.67</v>
      </c>
      <c r="Z31">
        <f t="shared" si="5"/>
        <v>240</v>
      </c>
    </row>
    <row r="32" spans="20:26" ht="12.75">
      <c r="T32">
        <f t="shared" si="6"/>
        <v>30</v>
      </c>
      <c r="U32">
        <f t="shared" si="0"/>
        <v>303.16</v>
      </c>
      <c r="V32">
        <f t="shared" si="1"/>
        <v>1.6629515173558644</v>
      </c>
      <c r="W32">
        <f t="shared" si="2"/>
        <v>5.274856722362811</v>
      </c>
      <c r="X32">
        <f t="shared" si="3"/>
        <v>5.275</v>
      </c>
      <c r="Y32">
        <f t="shared" si="4"/>
        <v>7.538</v>
      </c>
      <c r="Z32">
        <f t="shared" si="5"/>
        <v>236</v>
      </c>
    </row>
    <row r="33" spans="20:26" ht="12.75">
      <c r="T33">
        <f t="shared" si="6"/>
        <v>31</v>
      </c>
      <c r="U33">
        <f t="shared" si="0"/>
        <v>304.16</v>
      </c>
      <c r="V33">
        <f t="shared" si="1"/>
        <v>1.6458026268606858</v>
      </c>
      <c r="W33">
        <f t="shared" si="2"/>
        <v>5.185169993940752</v>
      </c>
      <c r="X33">
        <f t="shared" si="3"/>
        <v>5.185</v>
      </c>
      <c r="Y33">
        <f t="shared" si="4"/>
        <v>7.41</v>
      </c>
      <c r="Z33">
        <f t="shared" si="5"/>
        <v>232</v>
      </c>
    </row>
    <row r="34" spans="20:26" ht="12.75">
      <c r="T34">
        <f t="shared" si="6"/>
        <v>32</v>
      </c>
      <c r="U34">
        <f aca="true" t="shared" si="7" ref="U34:U62">T34+273.16</f>
        <v>305.16</v>
      </c>
      <c r="V34">
        <f aca="true" t="shared" si="8" ref="V34:V62">-173.4292+249.6339*(100/U34)+143.3483*LN(U34/100)-21.8492*(U34/100)+0*(-0.033096+0.014259*(U34/100)-0.0017*(U34/100)^2)</f>
        <v>1.6288785595465214</v>
      </c>
      <c r="W34">
        <f aca="true" t="shared" si="9" ref="W34:W62">EXP(V34)</f>
        <v>5.098154235148135</v>
      </c>
      <c r="X34">
        <f aca="true" t="shared" si="10" ref="X34:X62">INT(1000*W34+0.5)/1000</f>
        <v>5.098</v>
      </c>
      <c r="Y34">
        <f aca="true" t="shared" si="11" ref="Y34:Y62">(INT(1000*1.42903*W34+0.5)/1000)</f>
        <v>7.285</v>
      </c>
      <c r="Z34">
        <f aca="true" t="shared" si="12" ref="Z34:Z52">(INT(1000*W34/22.39197+0.5))</f>
        <v>228</v>
      </c>
    </row>
    <row r="35" spans="20:26" ht="12.75">
      <c r="T35">
        <f aca="true" t="shared" si="13" ref="T35:T62">T34+1</f>
        <v>33</v>
      </c>
      <c r="U35">
        <f t="shared" si="7"/>
        <v>306.16</v>
      </c>
      <c r="V35">
        <f t="shared" si="8"/>
        <v>1.6121720679327467</v>
      </c>
      <c r="W35">
        <f t="shared" si="9"/>
        <v>5.013689483553499</v>
      </c>
      <c r="X35">
        <f t="shared" si="10"/>
        <v>5.014</v>
      </c>
      <c r="Y35">
        <f t="shared" si="11"/>
        <v>7.165</v>
      </c>
      <c r="Z35">
        <f t="shared" si="12"/>
        <v>224</v>
      </c>
    </row>
    <row r="36" spans="20:26" ht="12.75">
      <c r="T36">
        <f t="shared" si="13"/>
        <v>34</v>
      </c>
      <c r="U36">
        <f t="shared" si="7"/>
        <v>307.16</v>
      </c>
      <c r="V36">
        <f t="shared" si="8"/>
        <v>1.5956760317652225</v>
      </c>
      <c r="W36">
        <f t="shared" si="9"/>
        <v>4.931661905545049</v>
      </c>
      <c r="X36">
        <f t="shared" si="10"/>
        <v>4.932</v>
      </c>
      <c r="Y36">
        <f t="shared" si="11"/>
        <v>7.047</v>
      </c>
      <c r="Z36">
        <f t="shared" si="12"/>
        <v>220</v>
      </c>
    </row>
    <row r="37" spans="20:26" ht="12.75">
      <c r="T37">
        <f t="shared" si="13"/>
        <v>35</v>
      </c>
      <c r="U37">
        <f t="shared" si="7"/>
        <v>308.16</v>
      </c>
      <c r="V37">
        <f t="shared" si="8"/>
        <v>1.5793834556325095</v>
      </c>
      <c r="W37">
        <f t="shared" si="9"/>
        <v>4.85196343813778</v>
      </c>
      <c r="X37">
        <f t="shared" si="10"/>
        <v>4.852</v>
      </c>
      <c r="Y37">
        <f t="shared" si="11"/>
        <v>6.934</v>
      </c>
      <c r="Z37">
        <f t="shared" si="12"/>
        <v>217</v>
      </c>
    </row>
    <row r="38" spans="20:26" ht="12.75">
      <c r="T38">
        <f t="shared" si="13"/>
        <v>36</v>
      </c>
      <c r="U38">
        <f t="shared" si="7"/>
        <v>309.16</v>
      </c>
      <c r="V38">
        <f t="shared" si="8"/>
        <v>1.5632874666321328</v>
      </c>
      <c r="W38">
        <f t="shared" si="9"/>
        <v>4.774491454722195</v>
      </c>
      <c r="X38">
        <f t="shared" si="10"/>
        <v>4.774</v>
      </c>
      <c r="Y38">
        <f t="shared" si="11"/>
        <v>6.823</v>
      </c>
      <c r="Z38">
        <f t="shared" si="12"/>
        <v>213</v>
      </c>
    </row>
    <row r="39" spans="20:26" ht="12.75">
      <c r="T39">
        <f t="shared" si="13"/>
        <v>37</v>
      </c>
      <c r="U39">
        <f t="shared" si="7"/>
        <v>310.16</v>
      </c>
      <c r="V39">
        <f t="shared" si="8"/>
        <v>1.5473813120860598</v>
      </c>
      <c r="W39">
        <f t="shared" si="9"/>
        <v>4.699148452990275</v>
      </c>
      <c r="X39">
        <f t="shared" si="10"/>
        <v>4.699</v>
      </c>
      <c r="Y39">
        <f t="shared" si="11"/>
        <v>6.715</v>
      </c>
      <c r="Z39">
        <f t="shared" si="12"/>
        <v>210</v>
      </c>
    </row>
    <row r="40" spans="20:26" ht="12.75">
      <c r="T40">
        <f t="shared" si="13"/>
        <v>38</v>
      </c>
      <c r="U40">
        <f t="shared" si="7"/>
        <v>311.16</v>
      </c>
      <c r="V40">
        <f t="shared" si="8"/>
        <v>1.5316583573043232</v>
      </c>
      <c r="W40">
        <f t="shared" si="9"/>
        <v>4.625841763414596</v>
      </c>
      <c r="X40">
        <f t="shared" si="10"/>
        <v>4.626</v>
      </c>
      <c r="Y40">
        <f t="shared" si="11"/>
        <v>6.61</v>
      </c>
      <c r="Z40">
        <f t="shared" si="12"/>
        <v>207</v>
      </c>
    </row>
    <row r="41" spans="20:26" ht="12.75">
      <c r="T41">
        <f t="shared" si="13"/>
        <v>39</v>
      </c>
      <c r="U41">
        <f t="shared" si="7"/>
        <v>312.16</v>
      </c>
      <c r="V41">
        <f t="shared" si="8"/>
        <v>1.5161120833955977</v>
      </c>
      <c r="W41">
        <f t="shared" si="9"/>
        <v>4.554483276785129</v>
      </c>
      <c r="X41">
        <f t="shared" si="10"/>
        <v>4.554</v>
      </c>
      <c r="Y41">
        <f t="shared" si="11"/>
        <v>6.508</v>
      </c>
      <c r="Z41">
        <f t="shared" si="12"/>
        <v>203</v>
      </c>
    </row>
    <row r="42" spans="20:26" ht="12.75">
      <c r="T42">
        <f t="shared" si="13"/>
        <v>40</v>
      </c>
      <c r="U42">
        <f t="shared" si="7"/>
        <v>313.16</v>
      </c>
      <c r="V42">
        <f t="shared" si="8"/>
        <v>1.5007360851232505</v>
      </c>
      <c r="W42">
        <f t="shared" si="9"/>
        <v>4.484989189425051</v>
      </c>
      <c r="X42">
        <f t="shared" si="10"/>
        <v>4.485</v>
      </c>
      <c r="Y42">
        <f t="shared" si="11"/>
        <v>6.409</v>
      </c>
      <c r="Z42">
        <f t="shared" si="12"/>
        <v>200</v>
      </c>
    </row>
    <row r="43" spans="20:26" ht="12.75">
      <c r="T43">
        <f t="shared" si="13"/>
        <v>41</v>
      </c>
      <c r="U43">
        <f t="shared" si="7"/>
        <v>314.16</v>
      </c>
      <c r="V43">
        <f t="shared" si="8"/>
        <v>1.4855240688063702</v>
      </c>
      <c r="W43">
        <f t="shared" si="9"/>
        <v>4.417279764819505</v>
      </c>
      <c r="X43">
        <f t="shared" si="10"/>
        <v>4.417</v>
      </c>
      <c r="Y43">
        <f t="shared" si="11"/>
        <v>6.312</v>
      </c>
      <c r="Z43">
        <f t="shared" si="12"/>
        <v>197</v>
      </c>
    </row>
    <row r="44" spans="20:26" ht="12.75">
      <c r="T44">
        <f t="shared" si="13"/>
        <v>42</v>
      </c>
      <c r="U44">
        <f t="shared" si="7"/>
        <v>315.16</v>
      </c>
      <c r="V44">
        <f t="shared" si="8"/>
        <v>1.4704698502643936</v>
      </c>
      <c r="W44">
        <f t="shared" si="9"/>
        <v>4.351279110485864</v>
      </c>
      <c r="X44">
        <f t="shared" si="10"/>
        <v>4.351</v>
      </c>
      <c r="Y44">
        <f t="shared" si="11"/>
        <v>6.218</v>
      </c>
      <c r="Z44">
        <f t="shared" si="12"/>
        <v>194</v>
      </c>
    </row>
    <row r="45" spans="20:26" ht="12.75">
      <c r="T45">
        <f t="shared" si="13"/>
        <v>43</v>
      </c>
      <c r="U45">
        <f t="shared" si="7"/>
        <v>316.16</v>
      </c>
      <c r="V45">
        <f t="shared" si="8"/>
        <v>1.4555673528042519</v>
      </c>
      <c r="W45">
        <f t="shared" si="9"/>
        <v>4.286914969006011</v>
      </c>
      <c r="X45">
        <f t="shared" si="10"/>
        <v>4.287</v>
      </c>
      <c r="Y45">
        <f t="shared" si="11"/>
        <v>6.126</v>
      </c>
      <c r="Z45">
        <f t="shared" si="12"/>
        <v>191</v>
      </c>
    </row>
    <row r="46" spans="20:26" ht="12.75">
      <c r="T46">
        <f t="shared" si="13"/>
        <v>44</v>
      </c>
      <c r="U46">
        <f t="shared" si="7"/>
        <v>317.16</v>
      </c>
      <c r="V46">
        <f t="shared" si="8"/>
        <v>1.4408106052491405</v>
      </c>
      <c r="W46">
        <f t="shared" si="9"/>
        <v>4.224118522224831</v>
      </c>
      <c r="X46">
        <f t="shared" si="10"/>
        <v>4.224</v>
      </c>
      <c r="Y46">
        <f t="shared" si="11"/>
        <v>6.036</v>
      </c>
      <c r="Z46">
        <f t="shared" si="12"/>
        <v>189</v>
      </c>
    </row>
    <row r="47" spans="20:26" ht="12.75">
      <c r="T47">
        <f t="shared" si="13"/>
        <v>45</v>
      </c>
      <c r="U47">
        <f t="shared" si="7"/>
        <v>318.16</v>
      </c>
      <c r="V47">
        <f t="shared" si="8"/>
        <v>1.4261937400081877</v>
      </c>
      <c r="W47">
        <f t="shared" si="9"/>
        <v>4.162824207695762</v>
      </c>
      <c r="X47">
        <f t="shared" si="10"/>
        <v>4.163</v>
      </c>
      <c r="Y47">
        <f t="shared" si="11"/>
        <v>5.949</v>
      </c>
      <c r="Z47">
        <f t="shared" si="12"/>
        <v>186</v>
      </c>
    </row>
    <row r="48" spans="20:26" ht="12.75">
      <c r="T48">
        <f t="shared" si="13"/>
        <v>46</v>
      </c>
      <c r="U48">
        <f t="shared" si="7"/>
        <v>319.16</v>
      </c>
      <c r="V48">
        <f t="shared" si="8"/>
        <v>1.4117109911853305</v>
      </c>
      <c r="W48">
        <f t="shared" si="9"/>
        <v>4.102969546519847</v>
      </c>
      <c r="X48">
        <f t="shared" si="10"/>
        <v>4.103</v>
      </c>
      <c r="Y48">
        <f t="shared" si="11"/>
        <v>5.863</v>
      </c>
      <c r="Z48">
        <f t="shared" si="12"/>
        <v>183</v>
      </c>
    </row>
    <row r="49" spans="20:26" ht="12.75">
      <c r="T49">
        <f t="shared" si="13"/>
        <v>47</v>
      </c>
      <c r="U49">
        <f t="shared" si="7"/>
        <v>320.16</v>
      </c>
      <c r="V49">
        <f t="shared" si="8"/>
        <v>1.397356692727783</v>
      </c>
      <c r="W49">
        <f t="shared" si="9"/>
        <v>4.044494981797474</v>
      </c>
      <c r="X49">
        <f t="shared" si="10"/>
        <v>4.044</v>
      </c>
      <c r="Y49">
        <f t="shared" si="11"/>
        <v>5.78</v>
      </c>
      <c r="Z49">
        <f t="shared" si="12"/>
        <v>181</v>
      </c>
    </row>
    <row r="50" spans="20:26" ht="12.75">
      <c r="T50">
        <f t="shared" si="13"/>
        <v>48</v>
      </c>
      <c r="U50">
        <f t="shared" si="7"/>
        <v>321.16</v>
      </c>
      <c r="V50">
        <f t="shared" si="8"/>
        <v>1.3831252766111959</v>
      </c>
      <c r="W50">
        <f t="shared" si="9"/>
        <v>3.9873437269569862</v>
      </c>
      <c r="X50">
        <f t="shared" si="10"/>
        <v>3.987</v>
      </c>
      <c r="Y50">
        <f t="shared" si="11"/>
        <v>5.698</v>
      </c>
      <c r="Z50">
        <f t="shared" si="12"/>
        <v>178</v>
      </c>
    </row>
    <row r="51" spans="20:26" ht="12.75">
      <c r="T51">
        <f t="shared" si="13"/>
        <v>49</v>
      </c>
      <c r="U51">
        <f t="shared" si="7"/>
        <v>322.16</v>
      </c>
      <c r="V51">
        <f t="shared" si="8"/>
        <v>1.3690112710632434</v>
      </c>
      <c r="W51">
        <f t="shared" si="9"/>
        <v>3.931461623297498</v>
      </c>
      <c r="X51">
        <f t="shared" si="10"/>
        <v>3.931</v>
      </c>
      <c r="Y51">
        <f t="shared" si="11"/>
        <v>5.618</v>
      </c>
      <c r="Z51">
        <f t="shared" si="12"/>
        <v>176</v>
      </c>
    </row>
    <row r="52" spans="20:26" ht="12.75">
      <c r="T52">
        <f t="shared" si="13"/>
        <v>50</v>
      </c>
      <c r="U52">
        <f t="shared" si="7"/>
        <v>323.16</v>
      </c>
      <c r="V52">
        <f t="shared" si="8"/>
        <v>1.3550092988220115</v>
      </c>
      <c r="W52">
        <f t="shared" si="9"/>
        <v>3.8767970061109045</v>
      </c>
      <c r="X52">
        <f t="shared" si="10"/>
        <v>3.877</v>
      </c>
      <c r="Y52">
        <f t="shared" si="11"/>
        <v>5.54</v>
      </c>
      <c r="Z52">
        <f t="shared" si="12"/>
        <v>173</v>
      </c>
    </row>
    <row r="53" spans="20:25" ht="12.75">
      <c r="T53">
        <f t="shared" si="13"/>
        <v>51</v>
      </c>
      <c r="U53">
        <f t="shared" si="7"/>
        <v>324.16</v>
      </c>
      <c r="V53">
        <f t="shared" si="8"/>
        <v>1.3411140754308946</v>
      </c>
      <c r="W53">
        <f t="shared" si="9"/>
        <v>3.82330057881534</v>
      </c>
      <c r="X53">
        <f t="shared" si="10"/>
        <v>3.823</v>
      </c>
      <c r="Y53">
        <f t="shared" si="11"/>
        <v>5.464</v>
      </c>
    </row>
    <row r="54" spans="20:25" ht="12.75">
      <c r="T54">
        <f t="shared" si="13"/>
        <v>52</v>
      </c>
      <c r="U54">
        <f t="shared" si="7"/>
        <v>325.16</v>
      </c>
      <c r="V54">
        <f t="shared" si="8"/>
        <v>1.3273204075671003</v>
      </c>
      <c r="W54">
        <f t="shared" si="9"/>
        <v>3.7709252945558958</v>
      </c>
      <c r="X54">
        <f t="shared" si="10"/>
        <v>3.771</v>
      </c>
      <c r="Y54">
        <f t="shared" si="11"/>
        <v>5.389</v>
      </c>
    </row>
    <row r="55" spans="20:25" ht="12.75">
      <c r="T55">
        <f t="shared" si="13"/>
        <v>53</v>
      </c>
      <c r="U55">
        <f t="shared" si="7"/>
        <v>326.16</v>
      </c>
      <c r="V55">
        <f t="shared" si="8"/>
        <v>1.3136231914045027</v>
      </c>
      <c r="W55">
        <f t="shared" si="9"/>
        <v>3.7196262447815385</v>
      </c>
      <c r="X55">
        <f t="shared" si="10"/>
        <v>3.72</v>
      </c>
      <c r="Y55">
        <f t="shared" si="11"/>
        <v>5.315</v>
      </c>
    </row>
    <row r="56" spans="20:25" ht="12.75">
      <c r="T56">
        <f t="shared" si="13"/>
        <v>54</v>
      </c>
      <c r="U56">
        <f t="shared" si="7"/>
        <v>327.16</v>
      </c>
      <c r="V56">
        <f t="shared" si="8"/>
        <v>1.3000174110089233</v>
      </c>
      <c r="W56">
        <f t="shared" si="9"/>
        <v>3.669360554332431</v>
      </c>
      <c r="X56">
        <f t="shared" si="10"/>
        <v>3.669</v>
      </c>
      <c r="Y56">
        <f t="shared" si="11"/>
        <v>5.244</v>
      </c>
    </row>
    <row r="57" spans="20:25" ht="12.75">
      <c r="T57">
        <f t="shared" si="13"/>
        <v>55</v>
      </c>
      <c r="U57">
        <f t="shared" si="7"/>
        <v>328.16</v>
      </c>
      <c r="V57">
        <f t="shared" si="8"/>
        <v>1.2864981367663688</v>
      </c>
      <c r="W57">
        <f t="shared" si="9"/>
        <v>3.6200872826140826</v>
      </c>
      <c r="X57">
        <f t="shared" si="10"/>
        <v>3.62</v>
      </c>
      <c r="Y57">
        <f t="shared" si="11"/>
        <v>5.173</v>
      </c>
    </row>
    <row r="58" spans="20:25" ht="12.75">
      <c r="T58">
        <f t="shared" si="13"/>
        <v>56</v>
      </c>
      <c r="U58">
        <f t="shared" si="7"/>
        <v>329.16</v>
      </c>
      <c r="V58">
        <f t="shared" si="8"/>
        <v>1.2730605238418917</v>
      </c>
      <c r="W58">
        <f t="shared" si="9"/>
        <v>3.57176733045436</v>
      </c>
      <c r="X58">
        <f t="shared" si="10"/>
        <v>3.572</v>
      </c>
      <c r="Y58">
        <f t="shared" si="11"/>
        <v>5.104</v>
      </c>
    </row>
    <row r="59" spans="20:25" ht="12.75">
      <c r="T59">
        <f t="shared" si="13"/>
        <v>57</v>
      </c>
      <c r="U59">
        <f t="shared" si="7"/>
        <v>330.16</v>
      </c>
      <c r="V59">
        <f t="shared" si="8"/>
        <v>1.2596998106699857</v>
      </c>
      <c r="W59">
        <f t="shared" si="9"/>
        <v>3.5243633522794493</v>
      </c>
      <c r="X59">
        <f t="shared" si="10"/>
        <v>3.524</v>
      </c>
      <c r="Y59">
        <f t="shared" si="11"/>
        <v>5.036</v>
      </c>
    </row>
    <row r="60" spans="20:25" ht="12.75">
      <c r="T60">
        <f t="shared" si="13"/>
        <v>58</v>
      </c>
      <c r="U60">
        <f t="shared" si="7"/>
        <v>331.16</v>
      </c>
      <c r="V60">
        <f t="shared" si="8"/>
        <v>1.2464113174744682</v>
      </c>
      <c r="W60">
        <f t="shared" si="9"/>
        <v>3.477839673259823</v>
      </c>
      <c r="X60">
        <f t="shared" si="10"/>
        <v>3.478</v>
      </c>
      <c r="Y60">
        <f t="shared" si="11"/>
        <v>4.97</v>
      </c>
    </row>
    <row r="61" spans="20:25" ht="12.75">
      <c r="T61">
        <f t="shared" si="13"/>
        <v>59</v>
      </c>
      <c r="U61">
        <f t="shared" si="7"/>
        <v>332.16</v>
      </c>
      <c r="V61">
        <f t="shared" si="8"/>
        <v>1.233190444818291</v>
      </c>
      <c r="W61">
        <f t="shared" si="9"/>
        <v>3.4321622111101955</v>
      </c>
      <c r="X61">
        <f t="shared" si="10"/>
        <v>3.432</v>
      </c>
      <c r="Y61">
        <f t="shared" si="11"/>
        <v>4.905</v>
      </c>
    </row>
    <row r="62" spans="20:25" ht="12.75">
      <c r="T62">
        <f t="shared" si="13"/>
        <v>60</v>
      </c>
      <c r="U62">
        <f t="shared" si="7"/>
        <v>333.16</v>
      </c>
      <c r="V62">
        <f t="shared" si="8"/>
        <v>1.2200326721817731</v>
      </c>
      <c r="W62">
        <f t="shared" si="9"/>
        <v>3.38729840224255</v>
      </c>
      <c r="X62">
        <f t="shared" si="10"/>
        <v>3.387</v>
      </c>
      <c r="Y62">
        <f t="shared" si="11"/>
        <v>4.841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/>
  <legacyDrawing r:id="rId2"/>
  <oleObjects>
    <oleObject progId="Equation.3" shapeId="643532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workbookViewId="0" topLeftCell="D1">
      <selection activeCell="H2" sqref="H2"/>
    </sheetView>
  </sheetViews>
  <sheetFormatPr defaultColWidth="11.00390625" defaultRowHeight="12.75"/>
  <cols>
    <col min="1" max="6" width="11.00390625" style="0" customWidth="1"/>
    <col min="7" max="7" width="6.25390625" style="0" customWidth="1"/>
    <col min="8" max="8" width="13.625" style="0" customWidth="1"/>
    <col min="9" max="9" width="16.375" style="0" customWidth="1"/>
    <col min="10" max="10" width="12.00390625" style="0" bestFit="1" customWidth="1"/>
    <col min="11" max="12" width="11.00390625" style="0" customWidth="1"/>
    <col min="13" max="13" width="12.125" style="0" customWidth="1"/>
    <col min="14" max="15" width="12.00390625" style="0" bestFit="1" customWidth="1"/>
  </cols>
  <sheetData>
    <row r="1" spans="1:26" ht="18">
      <c r="A1" s="10" t="s">
        <v>104</v>
      </c>
      <c r="B1" s="11"/>
      <c r="C1" s="11"/>
      <c r="D1" s="11"/>
      <c r="E1" s="11"/>
      <c r="F1" s="11"/>
      <c r="G1" s="11"/>
      <c r="H1" s="12" t="s">
        <v>68</v>
      </c>
      <c r="I1" s="12" t="s">
        <v>69</v>
      </c>
      <c r="J1" s="13" t="s">
        <v>121</v>
      </c>
      <c r="K1" s="11"/>
      <c r="L1" s="11"/>
      <c r="M1" s="11"/>
      <c r="S1" t="s">
        <v>56</v>
      </c>
      <c r="T1" t="s">
        <v>49</v>
      </c>
      <c r="U1" t="s">
        <v>50</v>
      </c>
      <c r="V1" t="s">
        <v>55</v>
      </c>
      <c r="W1" t="s">
        <v>51</v>
      </c>
      <c r="X1" t="s">
        <v>52</v>
      </c>
      <c r="Y1" t="s">
        <v>53</v>
      </c>
      <c r="Z1" t="s">
        <v>54</v>
      </c>
    </row>
    <row r="2" spans="1:26" ht="18">
      <c r="A2" s="14" t="s">
        <v>86</v>
      </c>
      <c r="B2" s="11"/>
      <c r="C2" s="11"/>
      <c r="D2" s="11"/>
      <c r="E2" s="11"/>
      <c r="F2" s="11"/>
      <c r="G2" s="11"/>
      <c r="H2" s="19">
        <v>25</v>
      </c>
      <c r="I2" s="20">
        <v>150</v>
      </c>
      <c r="J2" s="13" t="s">
        <v>120</v>
      </c>
      <c r="K2" s="11"/>
      <c r="L2" s="11"/>
      <c r="M2" s="11"/>
      <c r="O2" t="s">
        <v>16</v>
      </c>
      <c r="T2">
        <v>0</v>
      </c>
      <c r="U2">
        <f aca="true" t="shared" si="0" ref="U2:U33">T2+273.16</f>
        <v>273.16</v>
      </c>
      <c r="V2">
        <f aca="true" t="shared" si="1" ref="V2:V33">-173.4292+249.6339*(100/U2)+143.3483*LN(U2/100)-21.8492*(U2/100)+0*(-0.033096+0.014259*(U2/100)-0.0017*(U2/100)^2)</f>
        <v>2.3238713048087973</v>
      </c>
      <c r="W2">
        <f aca="true" t="shared" si="2" ref="W2:W33">EXP(V2)</f>
        <v>10.2151437928601</v>
      </c>
      <c r="X2">
        <f aca="true" t="shared" si="3" ref="X2:X33">INT(1000*W2+0.5)/1000</f>
        <v>10.215</v>
      </c>
      <c r="Y2">
        <f aca="true" t="shared" si="4" ref="Y2:Y33">(INT(1000*1.42903*W2+0.5)/1000)</f>
        <v>14.598</v>
      </c>
      <c r="Z2">
        <f aca="true" t="shared" si="5" ref="Z2:Z33">(INT(1000*W2/22.39197+0.5))</f>
        <v>456</v>
      </c>
    </row>
    <row r="3" spans="1:26" ht="15.75">
      <c r="A3" s="14"/>
      <c r="B3" s="11"/>
      <c r="C3" s="11"/>
      <c r="D3" s="11"/>
      <c r="E3" s="11"/>
      <c r="F3" s="11"/>
      <c r="G3" s="11"/>
      <c r="H3" s="12"/>
      <c r="I3" s="12" t="s">
        <v>83</v>
      </c>
      <c r="J3" s="24">
        <f>O3*1000/31.998</f>
        <v>77.7898611962425</v>
      </c>
      <c r="K3" s="12"/>
      <c r="L3" s="11"/>
      <c r="M3" s="11"/>
      <c r="O3" s="23">
        <f>EXP(P8+P9*(H2+O5)/100+P10*LN((H2+O5)/100)+I2*(P12+P13*(H2+O5)/100+P14*(H2+O5)*(H2+O5)/10000)+P15*I2*I2/10000)</f>
        <v>2.4891199785573677</v>
      </c>
      <c r="T3">
        <f aca="true" t="shared" si="6" ref="T3:T34">T2+1</f>
        <v>1</v>
      </c>
      <c r="U3">
        <f t="shared" si="0"/>
        <v>274.16</v>
      </c>
      <c r="V3">
        <f t="shared" si="1"/>
        <v>2.295862747597667</v>
      </c>
      <c r="W3">
        <f t="shared" si="2"/>
        <v>9.933001990220262</v>
      </c>
      <c r="X3">
        <f t="shared" si="3"/>
        <v>9.933</v>
      </c>
      <c r="Y3">
        <f t="shared" si="4"/>
        <v>14.195</v>
      </c>
      <c r="Z3">
        <f t="shared" si="5"/>
        <v>444</v>
      </c>
    </row>
    <row r="4" spans="1:26" ht="15.75">
      <c r="A4" s="14" t="s">
        <v>118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O4" t="s">
        <v>84</v>
      </c>
      <c r="T4">
        <f t="shared" si="6"/>
        <v>2</v>
      </c>
      <c r="U4">
        <f t="shared" si="0"/>
        <v>275.16</v>
      </c>
      <c r="V4">
        <f t="shared" si="1"/>
        <v>2.268369882820302</v>
      </c>
      <c r="W4">
        <f t="shared" si="2"/>
        <v>9.663635109980344</v>
      </c>
      <c r="X4">
        <f t="shared" si="3"/>
        <v>9.664</v>
      </c>
      <c r="Y4">
        <f t="shared" si="4"/>
        <v>13.81</v>
      </c>
      <c r="Z4">
        <f t="shared" si="5"/>
        <v>432</v>
      </c>
    </row>
    <row r="5" spans="1:26" ht="15.75">
      <c r="A5" s="14" t="s">
        <v>119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>
        <f>H2+273.16</f>
        <v>298.16</v>
      </c>
      <c r="P5" s="9"/>
      <c r="T5">
        <f t="shared" si="6"/>
        <v>3</v>
      </c>
      <c r="U5">
        <f t="shared" si="0"/>
        <v>276.16</v>
      </c>
      <c r="V5">
        <f t="shared" si="1"/>
        <v>2.2413802274714882</v>
      </c>
      <c r="W5">
        <f t="shared" si="2"/>
        <v>9.40630517273131</v>
      </c>
      <c r="X5">
        <f t="shared" si="3"/>
        <v>9.406</v>
      </c>
      <c r="Y5">
        <f t="shared" si="4"/>
        <v>13.442</v>
      </c>
      <c r="Z5">
        <f t="shared" si="5"/>
        <v>420</v>
      </c>
    </row>
    <row r="6" spans="1:26" ht="15">
      <c r="A6" s="15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T6">
        <f t="shared" si="6"/>
        <v>4</v>
      </c>
      <c r="U6">
        <f t="shared" si="0"/>
        <v>277.16</v>
      </c>
      <c r="V6">
        <f t="shared" si="1"/>
        <v>2.2148815283553773</v>
      </c>
      <c r="W6">
        <f t="shared" si="2"/>
        <v>9.160323808694372</v>
      </c>
      <c r="X6">
        <f t="shared" si="3"/>
        <v>9.16</v>
      </c>
      <c r="Y6">
        <f t="shared" si="4"/>
        <v>13.09</v>
      </c>
      <c r="Z6">
        <f t="shared" si="5"/>
        <v>409</v>
      </c>
    </row>
    <row r="7" spans="1:26" ht="15.75">
      <c r="A7" s="15" t="s">
        <v>21</v>
      </c>
      <c r="B7" s="11"/>
      <c r="C7" s="11"/>
      <c r="D7" s="11"/>
      <c r="E7" s="11"/>
      <c r="F7" s="11"/>
      <c r="G7" s="11"/>
      <c r="H7" s="16"/>
      <c r="I7" s="12"/>
      <c r="J7" s="12"/>
      <c r="K7" s="12"/>
      <c r="L7" s="11"/>
      <c r="M7" s="11"/>
      <c r="P7" s="9"/>
      <c r="T7">
        <f t="shared" si="6"/>
        <v>5</v>
      </c>
      <c r="U7">
        <f t="shared" si="0"/>
        <v>278.16</v>
      </c>
      <c r="V7">
        <f t="shared" si="1"/>
        <v>2.188861757418721</v>
      </c>
      <c r="W7">
        <f t="shared" si="2"/>
        <v>8.925048460677251</v>
      </c>
      <c r="X7">
        <f t="shared" si="3"/>
        <v>8.925</v>
      </c>
      <c r="Y7">
        <f t="shared" si="4"/>
        <v>12.754</v>
      </c>
      <c r="Z7">
        <f t="shared" si="5"/>
        <v>399</v>
      </c>
    </row>
    <row r="8" spans="1:26" ht="15.75">
      <c r="A8" s="15" t="s">
        <v>40</v>
      </c>
      <c r="B8" s="11"/>
      <c r="C8" s="11"/>
      <c r="D8" s="11"/>
      <c r="E8" s="11"/>
      <c r="F8" s="11"/>
      <c r="G8" s="11"/>
      <c r="H8" s="16"/>
      <c r="I8" s="12"/>
      <c r="J8" s="12"/>
      <c r="K8" s="12"/>
      <c r="L8" s="11"/>
      <c r="M8" s="11"/>
      <c r="O8" t="s">
        <v>95</v>
      </c>
      <c r="P8" s="25">
        <v>10.21468713914761</v>
      </c>
      <c r="T8">
        <f t="shared" si="6"/>
        <v>6</v>
      </c>
      <c r="U8">
        <f t="shared" si="0"/>
        <v>279.16</v>
      </c>
      <c r="V8">
        <f t="shared" si="1"/>
        <v>2.1633091071926245</v>
      </c>
      <c r="W8">
        <f t="shared" si="2"/>
        <v>8.699878910171847</v>
      </c>
      <c r="X8">
        <f t="shared" si="3"/>
        <v>8.7</v>
      </c>
      <c r="Y8">
        <f t="shared" si="4"/>
        <v>12.432</v>
      </c>
      <c r="Z8">
        <f t="shared" si="5"/>
        <v>389</v>
      </c>
    </row>
    <row r="9" spans="1:26" ht="15.75">
      <c r="A9" s="15" t="s">
        <v>89</v>
      </c>
      <c r="B9" s="11"/>
      <c r="C9" s="11"/>
      <c r="D9" s="11"/>
      <c r="E9" s="11"/>
      <c r="F9" s="11"/>
      <c r="G9" s="11"/>
      <c r="H9" s="17"/>
      <c r="I9" s="12"/>
      <c r="J9" s="12"/>
      <c r="K9" s="12"/>
      <c r="L9" s="11"/>
      <c r="M9" s="11"/>
      <c r="O9" t="s">
        <v>10</v>
      </c>
      <c r="P9" s="25">
        <v>9.289287257510253</v>
      </c>
      <c r="T9">
        <f t="shared" si="6"/>
        <v>7</v>
      </c>
      <c r="U9">
        <f t="shared" si="0"/>
        <v>280.16</v>
      </c>
      <c r="V9">
        <f t="shared" si="1"/>
        <v>2.1382119863393427</v>
      </c>
      <c r="W9">
        <f t="shared" si="2"/>
        <v>8.484254096524547</v>
      </c>
      <c r="X9">
        <f t="shared" si="3"/>
        <v>8.484</v>
      </c>
      <c r="Y9">
        <f t="shared" si="4"/>
        <v>12.124</v>
      </c>
      <c r="Z9">
        <f t="shared" si="5"/>
        <v>379</v>
      </c>
    </row>
    <row r="10" spans="1:26" ht="15.75">
      <c r="A10" s="15" t="s">
        <v>22</v>
      </c>
      <c r="B10" s="11"/>
      <c r="C10" s="11"/>
      <c r="D10" s="11"/>
      <c r="E10" s="11"/>
      <c r="F10" s="11"/>
      <c r="G10" s="11"/>
      <c r="H10" s="17"/>
      <c r="I10" s="12"/>
      <c r="J10" s="12"/>
      <c r="K10" s="11"/>
      <c r="L10" s="11"/>
      <c r="M10" s="11"/>
      <c r="O10" t="s">
        <v>11</v>
      </c>
      <c r="P10" s="25">
        <v>-32.744197625479934</v>
      </c>
      <c r="T10">
        <f t="shared" si="6"/>
        <v>8</v>
      </c>
      <c r="U10">
        <f t="shared" si="0"/>
        <v>281.16</v>
      </c>
      <c r="V10">
        <f t="shared" si="1"/>
        <v>2.1135590153010995</v>
      </c>
      <c r="W10">
        <f t="shared" si="2"/>
        <v>8.27764920213851</v>
      </c>
      <c r="X10">
        <f t="shared" si="3"/>
        <v>8.278</v>
      </c>
      <c r="Y10">
        <f t="shared" si="4"/>
        <v>11.829</v>
      </c>
      <c r="Z10">
        <f t="shared" si="5"/>
        <v>370</v>
      </c>
    </row>
    <row r="11" spans="1:26" ht="15.75">
      <c r="A11" s="15" t="s">
        <v>20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P11" s="25"/>
      <c r="T11">
        <f t="shared" si="6"/>
        <v>9</v>
      </c>
      <c r="U11">
        <f t="shared" si="0"/>
        <v>282.16</v>
      </c>
      <c r="V11">
        <f t="shared" si="1"/>
        <v>2.0893390220491384</v>
      </c>
      <c r="W11">
        <f t="shared" si="2"/>
        <v>8.079572979374587</v>
      </c>
      <c r="X11">
        <f t="shared" si="3"/>
        <v>8.08</v>
      </c>
      <c r="Y11">
        <f t="shared" si="4"/>
        <v>11.546</v>
      </c>
      <c r="Z11">
        <f t="shared" si="5"/>
        <v>361</v>
      </c>
    </row>
    <row r="12" spans="1:26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t="s">
        <v>12</v>
      </c>
      <c r="P12" s="26">
        <v>-0.07989326787994337</v>
      </c>
      <c r="T12">
        <f t="shared" si="6"/>
        <v>10</v>
      </c>
      <c r="U12">
        <f t="shared" si="0"/>
        <v>283.16</v>
      </c>
      <c r="V12">
        <f t="shared" si="1"/>
        <v>2.0655410379295205</v>
      </c>
      <c r="W12">
        <f t="shared" si="2"/>
        <v>7.889565297211514</v>
      </c>
      <c r="X12">
        <f t="shared" si="3"/>
        <v>7.89</v>
      </c>
      <c r="Y12">
        <f t="shared" si="4"/>
        <v>11.274</v>
      </c>
      <c r="Z12">
        <f t="shared" si="5"/>
        <v>352</v>
      </c>
    </row>
    <row r="13" spans="1:26" ht="15.75">
      <c r="A13" s="15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O13" t="s">
        <v>13</v>
      </c>
      <c r="P13" s="26">
        <v>0.04649728114021141</v>
      </c>
      <c r="T13">
        <f t="shared" si="6"/>
        <v>11</v>
      </c>
      <c r="U13">
        <f t="shared" si="0"/>
        <v>284.16</v>
      </c>
      <c r="V13">
        <f t="shared" si="1"/>
        <v>2.0421542936035593</v>
      </c>
      <c r="W13">
        <f t="shared" si="2"/>
        <v>7.707194887891004</v>
      </c>
      <c r="X13">
        <f t="shared" si="3"/>
        <v>7.707</v>
      </c>
      <c r="Y13">
        <f t="shared" si="4"/>
        <v>11.014</v>
      </c>
      <c r="Z13">
        <f t="shared" si="5"/>
        <v>344</v>
      </c>
    </row>
    <row r="14" spans="1:26" ht="12.75">
      <c r="A14" s="11" t="s">
        <v>105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O14" t="s">
        <v>14</v>
      </c>
      <c r="P14" s="26">
        <v>-0.007354882123223198</v>
      </c>
      <c r="T14">
        <f t="shared" si="6"/>
        <v>12</v>
      </c>
      <c r="U14">
        <f t="shared" si="0"/>
        <v>285.16</v>
      </c>
      <c r="V14">
        <f t="shared" si="1"/>
        <v>2.0191682150807893</v>
      </c>
      <c r="W14">
        <f t="shared" si="2"/>
        <v>7.532057275699043</v>
      </c>
      <c r="X14">
        <f t="shared" si="3"/>
        <v>7.532</v>
      </c>
      <c r="Y14">
        <f t="shared" si="4"/>
        <v>10.764</v>
      </c>
      <c r="Z14">
        <f t="shared" si="5"/>
        <v>336</v>
      </c>
    </row>
    <row r="15" spans="1:26" ht="12.75">
      <c r="A15" s="11" t="s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O15" t="s">
        <v>15</v>
      </c>
      <c r="P15" s="26">
        <v>0.023289168997183068</v>
      </c>
      <c r="T15">
        <f t="shared" si="6"/>
        <v>13</v>
      </c>
      <c r="U15">
        <f t="shared" si="0"/>
        <v>286.16</v>
      </c>
      <c r="V15">
        <f t="shared" si="1"/>
        <v>1.996572419840966</v>
      </c>
      <c r="W15">
        <f t="shared" si="2"/>
        <v>7.363772871748807</v>
      </c>
      <c r="X15">
        <f t="shared" si="3"/>
        <v>7.364</v>
      </c>
      <c r="Y15">
        <f t="shared" si="4"/>
        <v>10.523</v>
      </c>
      <c r="Z15">
        <f t="shared" si="5"/>
        <v>329</v>
      </c>
    </row>
    <row r="16" spans="1:26" ht="15.75">
      <c r="A16" s="21" t="s">
        <v>17</v>
      </c>
      <c r="B16" s="11"/>
      <c r="C16" s="11"/>
      <c r="D16" s="11"/>
      <c r="E16" s="11"/>
      <c r="F16" s="11"/>
      <c r="G16" s="11"/>
      <c r="H16" s="11"/>
      <c r="I16" s="13"/>
      <c r="J16" s="13"/>
      <c r="K16" s="13"/>
      <c r="L16" s="13"/>
      <c r="M16" s="11"/>
      <c r="T16">
        <f t="shared" si="6"/>
        <v>14</v>
      </c>
      <c r="U16">
        <f t="shared" si="0"/>
        <v>287.16</v>
      </c>
      <c r="V16">
        <f t="shared" si="1"/>
        <v>1.9743567130446706</v>
      </c>
      <c r="W16">
        <f t="shared" si="2"/>
        <v>7.201985220200309</v>
      </c>
      <c r="X16">
        <f t="shared" si="3"/>
        <v>7.202</v>
      </c>
      <c r="Y16">
        <f t="shared" si="4"/>
        <v>10.292</v>
      </c>
      <c r="Z16">
        <f t="shared" si="5"/>
        <v>322</v>
      </c>
    </row>
    <row r="17" spans="9:26" ht="15.75">
      <c r="I17" s="2"/>
      <c r="J17" s="2"/>
      <c r="K17" s="2"/>
      <c r="L17" s="2"/>
      <c r="T17">
        <f t="shared" si="6"/>
        <v>15</v>
      </c>
      <c r="U17">
        <f t="shared" si="0"/>
        <v>288.16</v>
      </c>
      <c r="V17">
        <f t="shared" si="1"/>
        <v>1.9525110838277655</v>
      </c>
      <c r="W17">
        <f t="shared" si="2"/>
        <v>7.046359382705722</v>
      </c>
      <c r="X17">
        <f t="shared" si="3"/>
        <v>7.046</v>
      </c>
      <c r="Y17">
        <f t="shared" si="4"/>
        <v>10.069</v>
      </c>
      <c r="Z17">
        <f t="shared" si="5"/>
        <v>315</v>
      </c>
    </row>
    <row r="18" spans="8:26" ht="15.75">
      <c r="H18" s="3"/>
      <c r="I18" s="3"/>
      <c r="J18" s="3"/>
      <c r="K18" s="3"/>
      <c r="L18" s="2"/>
      <c r="T18">
        <f t="shared" si="6"/>
        <v>16</v>
      </c>
      <c r="U18">
        <f t="shared" si="0"/>
        <v>289.16</v>
      </c>
      <c r="V18">
        <f t="shared" si="1"/>
        <v>1.931025701680312</v>
      </c>
      <c r="W18">
        <f t="shared" si="2"/>
        <v>6.896580449154645</v>
      </c>
      <c r="X18">
        <f t="shared" si="3"/>
        <v>6.897</v>
      </c>
      <c r="Y18">
        <f t="shared" si="4"/>
        <v>9.855</v>
      </c>
      <c r="Z18">
        <f t="shared" si="5"/>
        <v>308</v>
      </c>
    </row>
    <row r="19" spans="8:26" ht="15.75">
      <c r="H19" s="7"/>
      <c r="I19" s="2"/>
      <c r="J19" s="2"/>
      <c r="K19" s="2"/>
      <c r="L19" s="2"/>
      <c r="T19">
        <f t="shared" si="6"/>
        <v>17</v>
      </c>
      <c r="U19">
        <f t="shared" si="0"/>
        <v>290.16</v>
      </c>
      <c r="V19">
        <f t="shared" si="1"/>
        <v>1.9098909129054107</v>
      </c>
      <c r="W19">
        <f t="shared" si="2"/>
        <v>6.752352163874149</v>
      </c>
      <c r="X19">
        <f t="shared" si="3"/>
        <v>6.752</v>
      </c>
      <c r="Y19">
        <f t="shared" si="4"/>
        <v>9.649</v>
      </c>
      <c r="Z19">
        <f t="shared" si="5"/>
        <v>302</v>
      </c>
    </row>
    <row r="20" spans="8:26" ht="15.75">
      <c r="H20" s="4"/>
      <c r="I20" s="4"/>
      <c r="J20" s="4"/>
      <c r="K20" s="4"/>
      <c r="L20" s="2"/>
      <c r="T20">
        <f t="shared" si="6"/>
        <v>18</v>
      </c>
      <c r="U20">
        <f t="shared" si="0"/>
        <v>291.16</v>
      </c>
      <c r="V20">
        <f t="shared" si="1"/>
        <v>1.88909723715755</v>
      </c>
      <c r="W20">
        <f t="shared" si="2"/>
        <v>6.6133956574748805</v>
      </c>
      <c r="X20">
        <f t="shared" si="3"/>
        <v>6.613</v>
      </c>
      <c r="Y20">
        <f t="shared" si="4"/>
        <v>9.451</v>
      </c>
      <c r="Z20">
        <f t="shared" si="5"/>
        <v>295</v>
      </c>
    </row>
    <row r="21" spans="8:26" ht="15.75">
      <c r="H21" s="2"/>
      <c r="I21" s="1"/>
      <c r="J21" s="1"/>
      <c r="K21" s="1"/>
      <c r="L21" s="1"/>
      <c r="T21">
        <f t="shared" si="6"/>
        <v>19</v>
      </c>
      <c r="U21">
        <f t="shared" si="0"/>
        <v>292.16</v>
      </c>
      <c r="V21">
        <f t="shared" si="1"/>
        <v>1.8686353640576598</v>
      </c>
      <c r="W21">
        <f t="shared" si="2"/>
        <v>6.479448275422716</v>
      </c>
      <c r="X21">
        <f t="shared" si="3"/>
        <v>6.479</v>
      </c>
      <c r="Y21">
        <f t="shared" si="4"/>
        <v>9.259</v>
      </c>
      <c r="Z21">
        <f t="shared" si="5"/>
        <v>289</v>
      </c>
    </row>
    <row r="22" spans="8:26" ht="15.75">
      <c r="H22" s="2"/>
      <c r="L22" s="1"/>
      <c r="T22">
        <f t="shared" si="6"/>
        <v>20</v>
      </c>
      <c r="U22">
        <f t="shared" si="0"/>
        <v>293.16</v>
      </c>
      <c r="V22">
        <f t="shared" si="1"/>
        <v>1.8484961498830899</v>
      </c>
      <c r="W22">
        <f t="shared" si="2"/>
        <v>6.350262495238751</v>
      </c>
      <c r="X22">
        <f t="shared" si="3"/>
        <v>6.35</v>
      </c>
      <c r="Y22">
        <f t="shared" si="4"/>
        <v>9.075</v>
      </c>
      <c r="Z22">
        <f t="shared" si="5"/>
        <v>284</v>
      </c>
    </row>
    <row r="23" spans="12:26" ht="15.75">
      <c r="L23" s="1"/>
      <c r="T23">
        <f t="shared" si="6"/>
        <v>21</v>
      </c>
      <c r="U23">
        <f t="shared" si="0"/>
        <v>294.16</v>
      </c>
      <c r="V23">
        <f t="shared" si="1"/>
        <v>1.828670614330818</v>
      </c>
      <c r="W23">
        <f t="shared" si="2"/>
        <v>6.225604924966193</v>
      </c>
      <c r="X23">
        <f t="shared" si="3"/>
        <v>6.226</v>
      </c>
      <c r="Y23">
        <f t="shared" si="4"/>
        <v>8.897</v>
      </c>
      <c r="Z23">
        <f t="shared" si="5"/>
        <v>278</v>
      </c>
    </row>
    <row r="24" spans="8:26" ht="15.75">
      <c r="H24" s="5"/>
      <c r="I24" s="5"/>
      <c r="J24" s="5"/>
      <c r="K24" s="5"/>
      <c r="L24" s="1"/>
      <c r="T24">
        <f t="shared" si="6"/>
        <v>22</v>
      </c>
      <c r="U24">
        <f t="shared" si="0"/>
        <v>295.16</v>
      </c>
      <c r="V24">
        <f t="shared" si="1"/>
        <v>1.80914993735189</v>
      </c>
      <c r="W24">
        <f t="shared" si="2"/>
        <v>6.10525537620433</v>
      </c>
      <c r="X24">
        <f t="shared" si="3"/>
        <v>6.105</v>
      </c>
      <c r="Y24">
        <f t="shared" si="4"/>
        <v>8.725</v>
      </c>
      <c r="Z24">
        <f t="shared" si="5"/>
        <v>273</v>
      </c>
    </row>
    <row r="25" spans="8:26" ht="15.75">
      <c r="H25" s="5"/>
      <c r="I25" s="5"/>
      <c r="J25" s="5"/>
      <c r="K25" s="5"/>
      <c r="L25" s="1"/>
      <c r="T25">
        <f t="shared" si="6"/>
        <v>23</v>
      </c>
      <c r="U25">
        <f t="shared" si="0"/>
        <v>296.16</v>
      </c>
      <c r="V25">
        <f t="shared" si="1"/>
        <v>1.7899254560553004</v>
      </c>
      <c r="W25">
        <f t="shared" si="2"/>
        <v>5.989006005610359</v>
      </c>
      <c r="X25">
        <f t="shared" si="3"/>
        <v>5.989</v>
      </c>
      <c r="Y25">
        <f t="shared" si="4"/>
        <v>8.558</v>
      </c>
      <c r="Z25">
        <f t="shared" si="5"/>
        <v>267</v>
      </c>
    </row>
    <row r="26" spans="8:26" ht="15.75">
      <c r="H26" s="6"/>
      <c r="I26" s="6"/>
      <c r="J26" s="6"/>
      <c r="K26" s="6"/>
      <c r="L26" s="1"/>
      <c r="T26">
        <f t="shared" si="6"/>
        <v>24</v>
      </c>
      <c r="U26">
        <f t="shared" si="0"/>
        <v>297.16</v>
      </c>
      <c r="V26">
        <f t="shared" si="1"/>
        <v>1.7709886616799082</v>
      </c>
      <c r="W26">
        <f t="shared" si="2"/>
        <v>5.8766605193136</v>
      </c>
      <c r="X26">
        <f t="shared" si="3"/>
        <v>5.877</v>
      </c>
      <c r="Y26">
        <f t="shared" si="4"/>
        <v>8.398</v>
      </c>
      <c r="Z26">
        <f t="shared" si="5"/>
        <v>262</v>
      </c>
    </row>
    <row r="27" spans="8:26" ht="15.75">
      <c r="H27" s="8"/>
      <c r="I27" s="5"/>
      <c r="J27" s="5"/>
      <c r="K27" s="5"/>
      <c r="L27" s="1"/>
      <c r="T27">
        <f t="shared" si="6"/>
        <v>25</v>
      </c>
      <c r="U27">
        <f t="shared" si="0"/>
        <v>298.16</v>
      </c>
      <c r="V27">
        <f t="shared" si="1"/>
        <v>1.7523311966318857</v>
      </c>
      <c r="W27">
        <f t="shared" si="2"/>
        <v>5.768033435169709</v>
      </c>
      <c r="X27">
        <f t="shared" si="3"/>
        <v>5.768</v>
      </c>
      <c r="Y27">
        <f t="shared" si="4"/>
        <v>8.243</v>
      </c>
      <c r="Z27">
        <f t="shared" si="5"/>
        <v>258</v>
      </c>
    </row>
    <row r="28" spans="8:26" ht="15.75">
      <c r="H28" s="6"/>
      <c r="I28" s="6"/>
      <c r="J28" s="6"/>
      <c r="K28" s="6"/>
      <c r="T28">
        <f t="shared" si="6"/>
        <v>26</v>
      </c>
      <c r="U28">
        <f t="shared" si="0"/>
        <v>299.16</v>
      </c>
      <c r="V28">
        <f t="shared" si="1"/>
        <v>1.733944851587239</v>
      </c>
      <c r="W28">
        <f t="shared" si="2"/>
        <v>5.662949398237977</v>
      </c>
      <c r="X28">
        <f t="shared" si="3"/>
        <v>5.663</v>
      </c>
      <c r="Y28">
        <f t="shared" si="4"/>
        <v>8.093</v>
      </c>
      <c r="Z28">
        <f t="shared" si="5"/>
        <v>253</v>
      </c>
    </row>
    <row r="29" spans="20:26" ht="12.75">
      <c r="T29">
        <f t="shared" si="6"/>
        <v>27</v>
      </c>
      <c r="U29">
        <f t="shared" si="0"/>
        <v>300.16</v>
      </c>
      <c r="V29">
        <f t="shared" si="1"/>
        <v>1.7158215626568705</v>
      </c>
      <c r="W29">
        <f t="shared" si="2"/>
        <v>5.561242545253678</v>
      </c>
      <c r="X29">
        <f t="shared" si="3"/>
        <v>5.561</v>
      </c>
      <c r="Y29">
        <f t="shared" si="4"/>
        <v>7.947</v>
      </c>
      <c r="Z29">
        <f t="shared" si="5"/>
        <v>248</v>
      </c>
    </row>
    <row r="30" spans="20:26" ht="12.75">
      <c r="T30">
        <f t="shared" si="6"/>
        <v>28</v>
      </c>
      <c r="U30">
        <f t="shared" si="0"/>
        <v>301.16</v>
      </c>
      <c r="V30">
        <f t="shared" si="1"/>
        <v>1.697953408612932</v>
      </c>
      <c r="W30">
        <f t="shared" si="2"/>
        <v>5.462755914239071</v>
      </c>
      <c r="X30">
        <f t="shared" si="3"/>
        <v>5.463</v>
      </c>
      <c r="Y30">
        <f t="shared" si="4"/>
        <v>7.806</v>
      </c>
      <c r="Z30">
        <f t="shared" si="5"/>
        <v>244</v>
      </c>
    </row>
    <row r="31" spans="20:26" ht="12.75">
      <c r="T31">
        <f t="shared" si="6"/>
        <v>29</v>
      </c>
      <c r="U31">
        <f t="shared" si="0"/>
        <v>302.16</v>
      </c>
      <c r="V31">
        <f t="shared" si="1"/>
        <v>1.6803326081752346</v>
      </c>
      <c r="W31">
        <f t="shared" si="2"/>
        <v>5.367340895726451</v>
      </c>
      <c r="X31">
        <f t="shared" si="3"/>
        <v>5.367</v>
      </c>
      <c r="Y31">
        <f t="shared" si="4"/>
        <v>7.67</v>
      </c>
      <c r="Z31">
        <f t="shared" si="5"/>
        <v>240</v>
      </c>
    </row>
    <row r="32" spans="20:26" ht="12.75">
      <c r="T32">
        <f t="shared" si="6"/>
        <v>30</v>
      </c>
      <c r="U32">
        <f t="shared" si="0"/>
        <v>303.16</v>
      </c>
      <c r="V32">
        <f t="shared" si="1"/>
        <v>1.6629515173558644</v>
      </c>
      <c r="W32">
        <f t="shared" si="2"/>
        <v>5.274856722362811</v>
      </c>
      <c r="X32">
        <f t="shared" si="3"/>
        <v>5.275</v>
      </c>
      <c r="Y32">
        <f t="shared" si="4"/>
        <v>7.538</v>
      </c>
      <c r="Z32">
        <f t="shared" si="5"/>
        <v>236</v>
      </c>
    </row>
    <row r="33" spans="20:26" ht="12.75">
      <c r="T33">
        <f t="shared" si="6"/>
        <v>31</v>
      </c>
      <c r="U33">
        <f t="shared" si="0"/>
        <v>304.16</v>
      </c>
      <c r="V33">
        <f t="shared" si="1"/>
        <v>1.6458026268606858</v>
      </c>
      <c r="W33">
        <f t="shared" si="2"/>
        <v>5.185169993940752</v>
      </c>
      <c r="X33">
        <f t="shared" si="3"/>
        <v>5.185</v>
      </c>
      <c r="Y33">
        <f t="shared" si="4"/>
        <v>7.41</v>
      </c>
      <c r="Z33">
        <f t="shared" si="5"/>
        <v>232</v>
      </c>
    </row>
    <row r="34" spans="20:26" ht="12.75">
      <c r="T34">
        <f t="shared" si="6"/>
        <v>32</v>
      </c>
      <c r="U34">
        <f aca="true" t="shared" si="7" ref="U34:U62">T34+273.16</f>
        <v>305.16</v>
      </c>
      <c r="V34">
        <f aca="true" t="shared" si="8" ref="V34:V62">-173.4292+249.6339*(100/U34)+143.3483*LN(U34/100)-21.8492*(U34/100)+0*(-0.033096+0.014259*(U34/100)-0.0017*(U34/100)^2)</f>
        <v>1.6288785595465214</v>
      </c>
      <c r="W34">
        <f aca="true" t="shared" si="9" ref="W34:W62">EXP(V34)</f>
        <v>5.098154235148135</v>
      </c>
      <c r="X34">
        <f aca="true" t="shared" si="10" ref="X34:X62">INT(1000*W34+0.5)/1000</f>
        <v>5.098</v>
      </c>
      <c r="Y34">
        <f aca="true" t="shared" si="11" ref="Y34:Y62">(INT(1000*1.42903*W34+0.5)/1000)</f>
        <v>7.285</v>
      </c>
      <c r="Z34">
        <f aca="true" t="shared" si="12" ref="Z34:Z52">(INT(1000*W34/22.39197+0.5))</f>
        <v>228</v>
      </c>
    </row>
    <row r="35" spans="20:26" ht="12.75">
      <c r="T35">
        <f aca="true" t="shared" si="13" ref="T35:T62">T34+1</f>
        <v>33</v>
      </c>
      <c r="U35">
        <f t="shared" si="7"/>
        <v>306.16</v>
      </c>
      <c r="V35">
        <f t="shared" si="8"/>
        <v>1.6121720679327467</v>
      </c>
      <c r="W35">
        <f t="shared" si="9"/>
        <v>5.013689483553499</v>
      </c>
      <c r="X35">
        <f t="shared" si="10"/>
        <v>5.014</v>
      </c>
      <c r="Y35">
        <f t="shared" si="11"/>
        <v>7.165</v>
      </c>
      <c r="Z35">
        <f t="shared" si="12"/>
        <v>224</v>
      </c>
    </row>
    <row r="36" spans="20:26" ht="12.75">
      <c r="T36">
        <f t="shared" si="13"/>
        <v>34</v>
      </c>
      <c r="U36">
        <f t="shared" si="7"/>
        <v>307.16</v>
      </c>
      <c r="V36">
        <f t="shared" si="8"/>
        <v>1.5956760317652225</v>
      </c>
      <c r="W36">
        <f t="shared" si="9"/>
        <v>4.931661905545049</v>
      </c>
      <c r="X36">
        <f t="shared" si="10"/>
        <v>4.932</v>
      </c>
      <c r="Y36">
        <f t="shared" si="11"/>
        <v>7.047</v>
      </c>
      <c r="Z36">
        <f t="shared" si="12"/>
        <v>220</v>
      </c>
    </row>
    <row r="37" spans="20:26" ht="12.75">
      <c r="T37">
        <f t="shared" si="13"/>
        <v>35</v>
      </c>
      <c r="U37">
        <f t="shared" si="7"/>
        <v>308.16</v>
      </c>
      <c r="V37">
        <f t="shared" si="8"/>
        <v>1.5793834556325095</v>
      </c>
      <c r="W37">
        <f t="shared" si="9"/>
        <v>4.85196343813778</v>
      </c>
      <c r="X37">
        <f t="shared" si="10"/>
        <v>4.852</v>
      </c>
      <c r="Y37">
        <f t="shared" si="11"/>
        <v>6.934</v>
      </c>
      <c r="Z37">
        <f t="shared" si="12"/>
        <v>217</v>
      </c>
    </row>
    <row r="38" spans="20:26" ht="12.75">
      <c r="T38">
        <f t="shared" si="13"/>
        <v>36</v>
      </c>
      <c r="U38">
        <f t="shared" si="7"/>
        <v>309.16</v>
      </c>
      <c r="V38">
        <f t="shared" si="8"/>
        <v>1.5632874666321328</v>
      </c>
      <c r="W38">
        <f t="shared" si="9"/>
        <v>4.774491454722195</v>
      </c>
      <c r="X38">
        <f t="shared" si="10"/>
        <v>4.774</v>
      </c>
      <c r="Y38">
        <f t="shared" si="11"/>
        <v>6.823</v>
      </c>
      <c r="Z38">
        <f t="shared" si="12"/>
        <v>213</v>
      </c>
    </row>
    <row r="39" spans="20:26" ht="12.75">
      <c r="T39">
        <f t="shared" si="13"/>
        <v>37</v>
      </c>
      <c r="U39">
        <f t="shared" si="7"/>
        <v>310.16</v>
      </c>
      <c r="V39">
        <f t="shared" si="8"/>
        <v>1.5473813120860598</v>
      </c>
      <c r="W39">
        <f t="shared" si="9"/>
        <v>4.699148452990275</v>
      </c>
      <c r="X39">
        <f t="shared" si="10"/>
        <v>4.699</v>
      </c>
      <c r="Y39">
        <f t="shared" si="11"/>
        <v>6.715</v>
      </c>
      <c r="Z39">
        <f t="shared" si="12"/>
        <v>210</v>
      </c>
    </row>
    <row r="40" spans="20:26" ht="12.75">
      <c r="T40">
        <f t="shared" si="13"/>
        <v>38</v>
      </c>
      <c r="U40">
        <f t="shared" si="7"/>
        <v>311.16</v>
      </c>
      <c r="V40">
        <f t="shared" si="8"/>
        <v>1.5316583573043232</v>
      </c>
      <c r="W40">
        <f t="shared" si="9"/>
        <v>4.625841763414596</v>
      </c>
      <c r="X40">
        <f t="shared" si="10"/>
        <v>4.626</v>
      </c>
      <c r="Y40">
        <f t="shared" si="11"/>
        <v>6.61</v>
      </c>
      <c r="Z40">
        <f t="shared" si="12"/>
        <v>207</v>
      </c>
    </row>
    <row r="41" spans="20:26" ht="12.75">
      <c r="T41">
        <f t="shared" si="13"/>
        <v>39</v>
      </c>
      <c r="U41">
        <f t="shared" si="7"/>
        <v>312.16</v>
      </c>
      <c r="V41">
        <f t="shared" si="8"/>
        <v>1.5161120833955977</v>
      </c>
      <c r="W41">
        <f t="shared" si="9"/>
        <v>4.554483276785129</v>
      </c>
      <c r="X41">
        <f t="shared" si="10"/>
        <v>4.554</v>
      </c>
      <c r="Y41">
        <f t="shared" si="11"/>
        <v>6.508</v>
      </c>
      <c r="Z41">
        <f t="shared" si="12"/>
        <v>203</v>
      </c>
    </row>
    <row r="42" spans="20:26" ht="12.75">
      <c r="T42">
        <f t="shared" si="13"/>
        <v>40</v>
      </c>
      <c r="U42">
        <f t="shared" si="7"/>
        <v>313.16</v>
      </c>
      <c r="V42">
        <f t="shared" si="8"/>
        <v>1.5007360851232505</v>
      </c>
      <c r="W42">
        <f t="shared" si="9"/>
        <v>4.484989189425051</v>
      </c>
      <c r="X42">
        <f t="shared" si="10"/>
        <v>4.485</v>
      </c>
      <c r="Y42">
        <f t="shared" si="11"/>
        <v>6.409</v>
      </c>
      <c r="Z42">
        <f t="shared" si="12"/>
        <v>200</v>
      </c>
    </row>
    <row r="43" spans="20:26" ht="12.75">
      <c r="T43">
        <f t="shared" si="13"/>
        <v>41</v>
      </c>
      <c r="U43">
        <f t="shared" si="7"/>
        <v>314.16</v>
      </c>
      <c r="V43">
        <f t="shared" si="8"/>
        <v>1.4855240688063702</v>
      </c>
      <c r="W43">
        <f t="shared" si="9"/>
        <v>4.417279764819505</v>
      </c>
      <c r="X43">
        <f t="shared" si="10"/>
        <v>4.417</v>
      </c>
      <c r="Y43">
        <f t="shared" si="11"/>
        <v>6.312</v>
      </c>
      <c r="Z43">
        <f t="shared" si="12"/>
        <v>197</v>
      </c>
    </row>
    <row r="44" spans="20:26" ht="12.75">
      <c r="T44">
        <f t="shared" si="13"/>
        <v>42</v>
      </c>
      <c r="U44">
        <f t="shared" si="7"/>
        <v>315.16</v>
      </c>
      <c r="V44">
        <f t="shared" si="8"/>
        <v>1.4704698502643936</v>
      </c>
      <c r="W44">
        <f t="shared" si="9"/>
        <v>4.351279110485864</v>
      </c>
      <c r="X44">
        <f t="shared" si="10"/>
        <v>4.351</v>
      </c>
      <c r="Y44">
        <f t="shared" si="11"/>
        <v>6.218</v>
      </c>
      <c r="Z44">
        <f t="shared" si="12"/>
        <v>194</v>
      </c>
    </row>
    <row r="45" spans="20:26" ht="12.75">
      <c r="T45">
        <f t="shared" si="13"/>
        <v>43</v>
      </c>
      <c r="U45">
        <f t="shared" si="7"/>
        <v>316.16</v>
      </c>
      <c r="V45">
        <f t="shared" si="8"/>
        <v>1.4555673528042519</v>
      </c>
      <c r="W45">
        <f t="shared" si="9"/>
        <v>4.286914969006011</v>
      </c>
      <c r="X45">
        <f t="shared" si="10"/>
        <v>4.287</v>
      </c>
      <c r="Y45">
        <f t="shared" si="11"/>
        <v>6.126</v>
      </c>
      <c r="Z45">
        <f t="shared" si="12"/>
        <v>191</v>
      </c>
    </row>
    <row r="46" spans="20:26" ht="12.75">
      <c r="T46">
        <f t="shared" si="13"/>
        <v>44</v>
      </c>
      <c r="U46">
        <f t="shared" si="7"/>
        <v>317.16</v>
      </c>
      <c r="V46">
        <f t="shared" si="8"/>
        <v>1.4408106052491405</v>
      </c>
      <c r="W46">
        <f t="shared" si="9"/>
        <v>4.224118522224831</v>
      </c>
      <c r="X46">
        <f t="shared" si="10"/>
        <v>4.224</v>
      </c>
      <c r="Y46">
        <f t="shared" si="11"/>
        <v>6.036</v>
      </c>
      <c r="Z46">
        <f t="shared" si="12"/>
        <v>189</v>
      </c>
    </row>
    <row r="47" spans="20:26" ht="12.75">
      <c r="T47">
        <f t="shared" si="13"/>
        <v>45</v>
      </c>
      <c r="U47">
        <f t="shared" si="7"/>
        <v>318.16</v>
      </c>
      <c r="V47">
        <f t="shared" si="8"/>
        <v>1.4261937400081877</v>
      </c>
      <c r="W47">
        <f t="shared" si="9"/>
        <v>4.162824207695762</v>
      </c>
      <c r="X47">
        <f t="shared" si="10"/>
        <v>4.163</v>
      </c>
      <c r="Y47">
        <f t="shared" si="11"/>
        <v>5.949</v>
      </c>
      <c r="Z47">
        <f t="shared" si="12"/>
        <v>186</v>
      </c>
    </row>
    <row r="48" spans="20:26" ht="12.75">
      <c r="T48">
        <f t="shared" si="13"/>
        <v>46</v>
      </c>
      <c r="U48">
        <f t="shared" si="7"/>
        <v>319.16</v>
      </c>
      <c r="V48">
        <f t="shared" si="8"/>
        <v>1.4117109911853305</v>
      </c>
      <c r="W48">
        <f t="shared" si="9"/>
        <v>4.102969546519847</v>
      </c>
      <c r="X48">
        <f t="shared" si="10"/>
        <v>4.103</v>
      </c>
      <c r="Y48">
        <f t="shared" si="11"/>
        <v>5.863</v>
      </c>
      <c r="Z48">
        <f t="shared" si="12"/>
        <v>183</v>
      </c>
    </row>
    <row r="49" spans="20:26" ht="12.75">
      <c r="T49">
        <f t="shared" si="13"/>
        <v>47</v>
      </c>
      <c r="U49">
        <f t="shared" si="7"/>
        <v>320.16</v>
      </c>
      <c r="V49">
        <f t="shared" si="8"/>
        <v>1.397356692727783</v>
      </c>
      <c r="W49">
        <f t="shared" si="9"/>
        <v>4.044494981797474</v>
      </c>
      <c r="X49">
        <f t="shared" si="10"/>
        <v>4.044</v>
      </c>
      <c r="Y49">
        <f t="shared" si="11"/>
        <v>5.78</v>
      </c>
      <c r="Z49">
        <f t="shared" si="12"/>
        <v>181</v>
      </c>
    </row>
    <row r="50" spans="20:26" ht="12.75">
      <c r="T50">
        <f t="shared" si="13"/>
        <v>48</v>
      </c>
      <c r="U50">
        <f t="shared" si="7"/>
        <v>321.16</v>
      </c>
      <c r="V50">
        <f t="shared" si="8"/>
        <v>1.3831252766111959</v>
      </c>
      <c r="W50">
        <f t="shared" si="9"/>
        <v>3.9873437269569862</v>
      </c>
      <c r="X50">
        <f t="shared" si="10"/>
        <v>3.987</v>
      </c>
      <c r="Y50">
        <f t="shared" si="11"/>
        <v>5.698</v>
      </c>
      <c r="Z50">
        <f t="shared" si="12"/>
        <v>178</v>
      </c>
    </row>
    <row r="51" spans="20:26" ht="12.75">
      <c r="T51">
        <f t="shared" si="13"/>
        <v>49</v>
      </c>
      <c r="U51">
        <f t="shared" si="7"/>
        <v>322.16</v>
      </c>
      <c r="V51">
        <f t="shared" si="8"/>
        <v>1.3690112710632434</v>
      </c>
      <c r="W51">
        <f t="shared" si="9"/>
        <v>3.931461623297498</v>
      </c>
      <c r="X51">
        <f t="shared" si="10"/>
        <v>3.931</v>
      </c>
      <c r="Y51">
        <f t="shared" si="11"/>
        <v>5.618</v>
      </c>
      <c r="Z51">
        <f t="shared" si="12"/>
        <v>176</v>
      </c>
    </row>
    <row r="52" spans="20:26" ht="12.75">
      <c r="T52">
        <f t="shared" si="13"/>
        <v>50</v>
      </c>
      <c r="U52">
        <f t="shared" si="7"/>
        <v>323.16</v>
      </c>
      <c r="V52">
        <f t="shared" si="8"/>
        <v>1.3550092988220115</v>
      </c>
      <c r="W52">
        <f t="shared" si="9"/>
        <v>3.8767970061109045</v>
      </c>
      <c r="X52">
        <f t="shared" si="10"/>
        <v>3.877</v>
      </c>
      <c r="Y52">
        <f t="shared" si="11"/>
        <v>5.54</v>
      </c>
      <c r="Z52">
        <f t="shared" si="12"/>
        <v>173</v>
      </c>
    </row>
    <row r="53" spans="20:25" ht="12.75">
      <c r="T53">
        <f t="shared" si="13"/>
        <v>51</v>
      </c>
      <c r="U53">
        <f t="shared" si="7"/>
        <v>324.16</v>
      </c>
      <c r="V53">
        <f t="shared" si="8"/>
        <v>1.3411140754308946</v>
      </c>
      <c r="W53">
        <f t="shared" si="9"/>
        <v>3.82330057881534</v>
      </c>
      <c r="X53">
        <f t="shared" si="10"/>
        <v>3.823</v>
      </c>
      <c r="Y53">
        <f t="shared" si="11"/>
        <v>5.464</v>
      </c>
    </row>
    <row r="54" spans="20:25" ht="12.75">
      <c r="T54">
        <f t="shared" si="13"/>
        <v>52</v>
      </c>
      <c r="U54">
        <f t="shared" si="7"/>
        <v>325.16</v>
      </c>
      <c r="V54">
        <f t="shared" si="8"/>
        <v>1.3273204075671003</v>
      </c>
      <c r="W54">
        <f t="shared" si="9"/>
        <v>3.7709252945558958</v>
      </c>
      <c r="X54">
        <f t="shared" si="10"/>
        <v>3.771</v>
      </c>
      <c r="Y54">
        <f t="shared" si="11"/>
        <v>5.389</v>
      </c>
    </row>
    <row r="55" spans="20:25" ht="12.75">
      <c r="T55">
        <f t="shared" si="13"/>
        <v>53</v>
      </c>
      <c r="U55">
        <f t="shared" si="7"/>
        <v>326.16</v>
      </c>
      <c r="V55">
        <f t="shared" si="8"/>
        <v>1.3136231914045027</v>
      </c>
      <c r="W55">
        <f t="shared" si="9"/>
        <v>3.7196262447815385</v>
      </c>
      <c r="X55">
        <f t="shared" si="10"/>
        <v>3.72</v>
      </c>
      <c r="Y55">
        <f t="shared" si="11"/>
        <v>5.315</v>
      </c>
    </row>
    <row r="56" spans="20:25" ht="12.75">
      <c r="T56">
        <f t="shared" si="13"/>
        <v>54</v>
      </c>
      <c r="U56">
        <f t="shared" si="7"/>
        <v>327.16</v>
      </c>
      <c r="V56">
        <f t="shared" si="8"/>
        <v>1.3000174110089233</v>
      </c>
      <c r="W56">
        <f t="shared" si="9"/>
        <v>3.669360554332431</v>
      </c>
      <c r="X56">
        <f t="shared" si="10"/>
        <v>3.669</v>
      </c>
      <c r="Y56">
        <f t="shared" si="11"/>
        <v>5.244</v>
      </c>
    </row>
    <row r="57" spans="20:25" ht="12.75">
      <c r="T57">
        <f t="shared" si="13"/>
        <v>55</v>
      </c>
      <c r="U57">
        <f t="shared" si="7"/>
        <v>328.16</v>
      </c>
      <c r="V57">
        <f t="shared" si="8"/>
        <v>1.2864981367663688</v>
      </c>
      <c r="W57">
        <f t="shared" si="9"/>
        <v>3.6200872826140826</v>
      </c>
      <c r="X57">
        <f t="shared" si="10"/>
        <v>3.62</v>
      </c>
      <c r="Y57">
        <f t="shared" si="11"/>
        <v>5.173</v>
      </c>
    </row>
    <row r="58" spans="20:25" ht="12.75">
      <c r="T58">
        <f t="shared" si="13"/>
        <v>56</v>
      </c>
      <c r="U58">
        <f t="shared" si="7"/>
        <v>329.16</v>
      </c>
      <c r="V58">
        <f t="shared" si="8"/>
        <v>1.2730605238418917</v>
      </c>
      <c r="W58">
        <f t="shared" si="9"/>
        <v>3.57176733045436</v>
      </c>
      <c r="X58">
        <f t="shared" si="10"/>
        <v>3.572</v>
      </c>
      <c r="Y58">
        <f t="shared" si="11"/>
        <v>5.104</v>
      </c>
    </row>
    <row r="59" spans="20:25" ht="12.75">
      <c r="T59">
        <f t="shared" si="13"/>
        <v>57</v>
      </c>
      <c r="U59">
        <f t="shared" si="7"/>
        <v>330.16</v>
      </c>
      <c r="V59">
        <f t="shared" si="8"/>
        <v>1.2596998106699857</v>
      </c>
      <c r="W59">
        <f t="shared" si="9"/>
        <v>3.5243633522794493</v>
      </c>
      <c r="X59">
        <f t="shared" si="10"/>
        <v>3.524</v>
      </c>
      <c r="Y59">
        <f t="shared" si="11"/>
        <v>5.036</v>
      </c>
    </row>
    <row r="60" spans="20:25" ht="12.75">
      <c r="T60">
        <f t="shared" si="13"/>
        <v>58</v>
      </c>
      <c r="U60">
        <f t="shared" si="7"/>
        <v>331.16</v>
      </c>
      <c r="V60">
        <f t="shared" si="8"/>
        <v>1.2464113174744682</v>
      </c>
      <c r="W60">
        <f t="shared" si="9"/>
        <v>3.477839673259823</v>
      </c>
      <c r="X60">
        <f t="shared" si="10"/>
        <v>3.478</v>
      </c>
      <c r="Y60">
        <f t="shared" si="11"/>
        <v>4.97</v>
      </c>
    </row>
    <row r="61" spans="20:25" ht="12.75">
      <c r="T61">
        <f t="shared" si="13"/>
        <v>59</v>
      </c>
      <c r="U61">
        <f t="shared" si="7"/>
        <v>332.16</v>
      </c>
      <c r="V61">
        <f t="shared" si="8"/>
        <v>1.233190444818291</v>
      </c>
      <c r="W61">
        <f t="shared" si="9"/>
        <v>3.4321622111101955</v>
      </c>
      <c r="X61">
        <f t="shared" si="10"/>
        <v>3.432</v>
      </c>
      <c r="Y61">
        <f t="shared" si="11"/>
        <v>4.905</v>
      </c>
    </row>
    <row r="62" spans="20:25" ht="12.75">
      <c r="T62">
        <f t="shared" si="13"/>
        <v>60</v>
      </c>
      <c r="U62">
        <f t="shared" si="7"/>
        <v>333.16</v>
      </c>
      <c r="V62">
        <f t="shared" si="8"/>
        <v>1.2200326721817731</v>
      </c>
      <c r="W62">
        <f t="shared" si="9"/>
        <v>3.38729840224255</v>
      </c>
      <c r="X62">
        <f t="shared" si="10"/>
        <v>3.387</v>
      </c>
      <c r="Y62">
        <f t="shared" si="11"/>
        <v>4.841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/>
  <legacyDrawing r:id="rId2"/>
  <oleObjects>
    <oleObject progId="Equation.3" shapeId="22113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Sydney &amp; University of Western Sydney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 J. RITCHIE</dc:creator>
  <cp:keywords/>
  <dc:description/>
  <cp:lastModifiedBy>Biological Sciences</cp:lastModifiedBy>
  <dcterms:created xsi:type="dcterms:W3CDTF">2007-05-06T02:01:04Z</dcterms:created>
  <dcterms:modified xsi:type="dcterms:W3CDTF">2011-02-08T03:35:09Z</dcterms:modified>
  <cp:category/>
  <cp:version/>
  <cp:contentType/>
  <cp:contentStatus/>
</cp:coreProperties>
</file>